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4370" windowHeight="11760" tabRatio="530" activeTab="2"/>
  </bookViews>
  <sheets>
    <sheet name="XXX_I" sheetId="1" r:id="rId1"/>
    <sheet name="XXX_II" sheetId="3" r:id="rId2"/>
    <sheet name="XXX_III" sheetId="5" r:id="rId3"/>
    <sheet name="XXX_IV" sheetId="4" r:id="rId4"/>
    <sheet name="XXX_REC" sheetId="2" r:id="rId5"/>
  </sheets>
  <definedNames>
    <definedName name="_xlnm._FilterDatabase" localSheetId="0" hidden="1">XXX_I!$A$10:$R$31</definedName>
    <definedName name="_xlnm.Print_Area" localSheetId="0">XXX_I!$A$1:$R$41</definedName>
    <definedName name="_xlnm.Print_Area" localSheetId="1">XXX_II!$A$1:$R$49</definedName>
    <definedName name="_xlnm.Print_Area" localSheetId="2">XXX_III!$A$1:$R$51</definedName>
    <definedName name="_xlnm.Print_Area" localSheetId="3">XXX_IV!$A$1:$R$52</definedName>
    <definedName name="_xlnm.Print_Area" localSheetId="4">XXX_REC!$A$1:$H$22</definedName>
  </definedNames>
  <calcPr calcId="124519" concurrentCalc="0"/>
</workbook>
</file>

<file path=xl/calcChain.xml><?xml version="1.0" encoding="utf-8"?>
<calcChain xmlns="http://schemas.openxmlformats.org/spreadsheetml/2006/main">
  <c r="C77" i="2"/>
  <c r="C78"/>
  <c r="C79"/>
  <c r="C80"/>
  <c r="C86"/>
  <c r="C98"/>
  <c r="C97"/>
  <c r="C96"/>
  <c r="C95"/>
  <c r="C104"/>
  <c r="C68"/>
  <c r="C59"/>
  <c r="C60"/>
  <c r="C61"/>
  <c r="C62"/>
  <c r="C50"/>
  <c r="C44"/>
  <c r="C43"/>
  <c r="C42"/>
  <c r="C41"/>
  <c r="C103" l="1"/>
  <c r="C85"/>
  <c r="C67"/>
  <c r="C49"/>
  <c r="B104"/>
  <c r="B86"/>
  <c r="B68"/>
  <c r="B50"/>
  <c r="B103"/>
  <c r="B85"/>
  <c r="B67"/>
  <c r="P36" i="4"/>
  <c r="J36"/>
  <c r="P39" i="5"/>
  <c r="P40" i="3"/>
  <c r="J40"/>
  <c r="J32" i="1"/>
  <c r="B49" i="2"/>
  <c r="B2"/>
  <c r="C105" l="1"/>
  <c r="B105"/>
  <c r="C87"/>
  <c r="B87"/>
  <c r="C69"/>
  <c r="B69"/>
  <c r="C51"/>
  <c r="B51"/>
  <c r="P49" i="4"/>
  <c r="O49"/>
  <c r="N49"/>
  <c r="M49"/>
  <c r="L49"/>
  <c r="J49"/>
  <c r="I49"/>
  <c r="H49"/>
  <c r="G49"/>
  <c r="F49"/>
  <c r="P49" i="5"/>
  <c r="O49"/>
  <c r="N49"/>
  <c r="M49"/>
  <c r="L49"/>
  <c r="J49"/>
  <c r="I49"/>
  <c r="H49"/>
  <c r="G49"/>
  <c r="F49"/>
  <c r="P47" i="3"/>
  <c r="O47"/>
  <c r="N47"/>
  <c r="M47"/>
  <c r="L47"/>
  <c r="J47"/>
  <c r="I47"/>
  <c r="H47"/>
  <c r="G47"/>
  <c r="F47"/>
  <c r="P39" i="1"/>
  <c r="O39"/>
  <c r="N39"/>
  <c r="M39"/>
  <c r="L39"/>
  <c r="J39"/>
  <c r="I39"/>
  <c r="H39"/>
  <c r="G39"/>
  <c r="F39"/>
  <c r="B98" i="2" l="1"/>
  <c r="B80"/>
  <c r="B62"/>
  <c r="B44"/>
  <c r="B97"/>
  <c r="B79"/>
  <c r="B61"/>
  <c r="B43"/>
  <c r="B96"/>
  <c r="B78"/>
  <c r="B60"/>
  <c r="B42"/>
  <c r="B95"/>
  <c r="B77"/>
  <c r="B59"/>
  <c r="B41"/>
  <c r="R67" i="4" l="1"/>
  <c r="R64" i="5"/>
  <c r="R62" i="3"/>
  <c r="R47" i="1"/>
  <c r="F39" i="5" l="1"/>
  <c r="G39"/>
  <c r="H39"/>
  <c r="I39"/>
  <c r="L39"/>
  <c r="M39"/>
  <c r="N39"/>
  <c r="O39"/>
  <c r="C82" i="2" l="1"/>
  <c r="C100"/>
  <c r="C64"/>
  <c r="C46"/>
  <c r="O36" i="4" l="1"/>
  <c r="N36"/>
  <c r="M36"/>
  <c r="L36"/>
  <c r="I36"/>
  <c r="H36"/>
  <c r="G36"/>
  <c r="F36"/>
  <c r="C71" i="2" l="1"/>
  <c r="C89"/>
  <c r="C107"/>
  <c r="L64" i="5"/>
  <c r="F64"/>
  <c r="F67" i="4"/>
  <c r="L67"/>
  <c r="O40" i="3" l="1"/>
  <c r="N40"/>
  <c r="M40"/>
  <c r="L40"/>
  <c r="I40"/>
  <c r="H40"/>
  <c r="G40"/>
  <c r="F40"/>
  <c r="F62" l="1"/>
  <c r="L62"/>
  <c r="C53" i="2" l="1"/>
  <c r="F32" i="1"/>
  <c r="G32"/>
  <c r="H32"/>
  <c r="I32"/>
  <c r="L32"/>
  <c r="M32"/>
  <c r="N32"/>
  <c r="O32"/>
  <c r="L47" l="1"/>
  <c r="F47"/>
  <c r="C18" i="2"/>
  <c r="B18"/>
  <c r="C17"/>
  <c r="B17"/>
  <c r="C16"/>
  <c r="B16"/>
  <c r="C9"/>
  <c r="B9"/>
  <c r="C8"/>
  <c r="B8"/>
  <c r="C7"/>
  <c r="B7"/>
  <c r="C6"/>
  <c r="B6"/>
  <c r="C4" l="1"/>
  <c r="C11"/>
  <c r="H11" s="1"/>
  <c r="C19"/>
  <c r="C20"/>
  <c r="D6"/>
  <c r="D7"/>
  <c r="G7" s="1"/>
</calcChain>
</file>

<file path=xl/sharedStrings.xml><?xml version="1.0" encoding="utf-8"?>
<sst xmlns="http://schemas.openxmlformats.org/spreadsheetml/2006/main" count="723" uniqueCount="247">
  <si>
    <t>UNIVERSITATEA DIN CRAIOVA</t>
  </si>
  <si>
    <t>Disciplina</t>
  </si>
  <si>
    <t>Cod</t>
  </si>
  <si>
    <t>C1</t>
  </si>
  <si>
    <t>S1</t>
  </si>
  <si>
    <t>L1</t>
  </si>
  <si>
    <t>P1</t>
  </si>
  <si>
    <t>CT1</t>
  </si>
  <si>
    <t>FV1</t>
  </si>
  <si>
    <t>C2</t>
  </si>
  <si>
    <t>S2</t>
  </si>
  <si>
    <t>L2</t>
  </si>
  <si>
    <t>P2</t>
  </si>
  <si>
    <t>CT2</t>
  </si>
  <si>
    <t>FV2</t>
  </si>
  <si>
    <t>RECAPITULATIV</t>
  </si>
  <si>
    <t>%</t>
  </si>
  <si>
    <t>Lista coduri</t>
  </si>
  <si>
    <t>Discipline</t>
  </si>
  <si>
    <t>T O T A L</t>
  </si>
  <si>
    <t>Nr.</t>
  </si>
  <si>
    <t>Se verifica?</t>
  </si>
  <si>
    <t>Standarde ARACIS % minim         maxim</t>
  </si>
  <si>
    <t>VERDICT GENERAL</t>
  </si>
  <si>
    <t>RECAPITULATIV - Anul I</t>
  </si>
  <si>
    <t>RECAPITULATIV - Anul II</t>
  </si>
  <si>
    <t>RECAPITULATIV - Anul III</t>
  </si>
  <si>
    <t>RECAPITULATIV - Anul IV</t>
  </si>
  <si>
    <t>Sem. I</t>
  </si>
  <si>
    <t>Sem. II</t>
  </si>
  <si>
    <t>Nr. sapt./sem. daca ≠ 14</t>
  </si>
  <si>
    <t>TOTAL (fara F)</t>
  </si>
  <si>
    <t>Opt.
0/≥1</t>
  </si>
  <si>
    <t>Facultatea de …</t>
  </si>
  <si>
    <t>Departamentul: ... (DXX)</t>
  </si>
  <si>
    <t>Nr. ore practica ARACIS</t>
  </si>
  <si>
    <t>Nr. ore practica</t>
  </si>
  <si>
    <t xml:space="preserve">APROBAT începând cu </t>
  </si>
  <si>
    <t>DISCIPLINE FACULTATIVE</t>
  </si>
  <si>
    <t>DISCIPLINE OBLIGATORII SI OPTIONALE</t>
  </si>
  <si>
    <t>TOTAL (cu F)</t>
  </si>
  <si>
    <r>
      <rPr>
        <b/>
        <sz val="11"/>
        <color indexed="8"/>
        <rFont val="Calibri"/>
        <family val="2"/>
      </rPr>
      <t>Domeniul de ierarhizare</t>
    </r>
    <r>
      <rPr>
        <sz val="11"/>
        <color theme="1"/>
        <rFont val="Calibri"/>
        <family val="2"/>
      </rPr>
      <t>: …</t>
    </r>
  </si>
  <si>
    <r>
      <rPr>
        <b/>
        <sz val="11"/>
        <color indexed="8"/>
        <rFont val="Calibri"/>
        <family val="2"/>
      </rPr>
      <t>Programul de studii</t>
    </r>
    <r>
      <rPr>
        <sz val="11"/>
        <color theme="1"/>
        <rFont val="Calibri"/>
        <family val="2"/>
      </rPr>
      <t>: ... (XXX)</t>
    </r>
  </si>
  <si>
    <r>
      <rPr>
        <b/>
        <sz val="11"/>
        <color indexed="8"/>
        <rFont val="Calibri"/>
        <family val="2"/>
      </rPr>
      <t>Durata studiilor</t>
    </r>
    <r>
      <rPr>
        <sz val="11"/>
        <color theme="1"/>
        <rFont val="Calibri"/>
        <family val="2"/>
      </rPr>
      <t xml:space="preserve"> : …</t>
    </r>
  </si>
  <si>
    <r>
      <rPr>
        <b/>
        <sz val="11"/>
        <color indexed="8"/>
        <rFont val="Calibri"/>
        <family val="2"/>
      </rPr>
      <t>Forma de învăţământ</t>
    </r>
    <r>
      <rPr>
        <sz val="11"/>
        <color theme="1"/>
        <rFont val="Calibri"/>
        <family val="2"/>
      </rPr>
      <t> : …</t>
    </r>
  </si>
  <si>
    <t>SI</t>
  </si>
  <si>
    <t>■  fundamentale (DF)</t>
  </si>
  <si>
    <t>■  de domeniu (DD)</t>
  </si>
  <si>
    <t>■  de specialitate (DS)</t>
  </si>
  <si>
    <t>■  complementare (DC)</t>
  </si>
  <si>
    <t>■   facultative (DF)</t>
  </si>
  <si>
    <t>■   obligatorii (DO)</t>
  </si>
  <si>
    <t>■   la alegere (DA)</t>
  </si>
  <si>
    <t>Discipline obligatorii, la alegere si facultative</t>
  </si>
  <si>
    <t xml:space="preserve">DO
DA
DF   </t>
  </si>
  <si>
    <t>DF
DD
DS
DC</t>
  </si>
  <si>
    <t>Discipline fundamentale, de domeniu, de specialitate si complementare</t>
  </si>
  <si>
    <t>Tipuri de discipline:</t>
  </si>
  <si>
    <r>
      <rPr>
        <b/>
        <sz val="11"/>
        <color theme="1"/>
        <rFont val="Calibri"/>
        <family val="2"/>
      </rPr>
      <t xml:space="preserve">1.Tipuri de discipline după categoria formativă:  </t>
    </r>
    <r>
      <rPr>
        <sz val="11"/>
        <color theme="1"/>
        <rFont val="Calibri"/>
        <family val="2"/>
      </rPr>
      <t xml:space="preserve">
DF- discipline fundamentale, 
DD- discipline de domeniu
DS- discipline de specialitate
DC- discipline complementare</t>
    </r>
  </si>
  <si>
    <r>
      <t xml:space="preserve">2.Tipuri de discipline după opționalitate: 
</t>
    </r>
    <r>
      <rPr>
        <sz val="11"/>
        <color theme="1"/>
        <rFont val="Calibri"/>
        <family val="2"/>
      </rPr>
      <t>DO- Discipline obligatorii
DA- Discipline opționale (la alegere)
DF- discipline facultative</t>
    </r>
  </si>
  <si>
    <t>anul universitar 2018-2019</t>
  </si>
  <si>
    <r>
      <t xml:space="preserve">PLAN DE ÎNVĂŢĂMÂNT  – Anul I </t>
    </r>
    <r>
      <rPr>
        <b/>
        <sz val="11"/>
        <rFont val="Calibri"/>
        <family val="2"/>
      </rPr>
      <t>(2018-2019)</t>
    </r>
  </si>
  <si>
    <r>
      <t xml:space="preserve">PLAN DE ÎNVĂŢĂMÂNT  – Anul II </t>
    </r>
    <r>
      <rPr>
        <b/>
        <sz val="11"/>
        <rFont val="Calibri"/>
        <family val="2"/>
      </rPr>
      <t>(2019-2020)</t>
    </r>
  </si>
  <si>
    <r>
      <t xml:space="preserve">PLAN DE ÎNVĂŢĂMÂNT  – Anul III </t>
    </r>
    <r>
      <rPr>
        <b/>
        <sz val="11"/>
        <rFont val="Calibri"/>
        <family val="2"/>
      </rPr>
      <t>(2020-2021)</t>
    </r>
  </si>
  <si>
    <r>
      <t xml:space="preserve">PLAN DE ÎNVĂŢĂMÂNT – Anul IV </t>
    </r>
    <r>
      <rPr>
        <b/>
        <sz val="11"/>
        <rFont val="Calibri"/>
        <family val="2"/>
      </rPr>
      <t>(2021-2022)</t>
    </r>
  </si>
  <si>
    <t>DC</t>
  </si>
  <si>
    <t>DF</t>
  </si>
  <si>
    <t>V</t>
  </si>
  <si>
    <t>* Se acorda peste cele 30 de credite transferabile ale unui semestru, conform H.G. Consiliului Aracis din data de 28.06.2012</t>
  </si>
  <si>
    <t>DO</t>
  </si>
  <si>
    <t>E</t>
  </si>
  <si>
    <t>C</t>
  </si>
  <si>
    <t>Limba franceză (Grupul nominal)</t>
  </si>
  <si>
    <t>DS</t>
  </si>
  <si>
    <t>DA</t>
  </si>
  <si>
    <t>Educaţie fizică</t>
  </si>
  <si>
    <t>3*</t>
  </si>
  <si>
    <t>A/R</t>
  </si>
  <si>
    <t>Facultatea de Litere</t>
  </si>
  <si>
    <r>
      <rPr>
        <b/>
        <sz val="11"/>
        <color indexed="8"/>
        <rFont val="Calibri"/>
        <family val="2"/>
      </rPr>
      <t>Durata studiilor</t>
    </r>
    <r>
      <rPr>
        <sz val="11"/>
        <color theme="1"/>
        <rFont val="Calibri"/>
        <family val="2"/>
      </rPr>
      <t xml:space="preserve"> : 3 ani</t>
    </r>
  </si>
  <si>
    <r>
      <rPr>
        <b/>
        <sz val="11"/>
        <color indexed="8"/>
        <rFont val="Calibri"/>
        <family val="2"/>
      </rPr>
      <t>Forma de învăţământ</t>
    </r>
    <r>
      <rPr>
        <sz val="11"/>
        <color theme="1"/>
        <rFont val="Calibri"/>
        <family val="2"/>
      </rPr>
      <t> : IF</t>
    </r>
  </si>
  <si>
    <t>* Se face cumulat la sfârşitul semestrului, 2 săptămâni</t>
  </si>
  <si>
    <t>Limba franceză (Sintaxa)</t>
  </si>
  <si>
    <t>Stagiu de elaborare a lucrării de licenţă*</t>
  </si>
  <si>
    <t>Examen de finalizare a studiilor</t>
  </si>
  <si>
    <r>
      <rPr>
        <b/>
        <sz val="11"/>
        <color indexed="8"/>
        <rFont val="Calibri"/>
        <family val="2"/>
      </rPr>
      <t>Domeniul de ierarhizare</t>
    </r>
    <r>
      <rPr>
        <sz val="11"/>
        <color theme="1"/>
        <rFont val="Calibri"/>
        <family val="2"/>
      </rPr>
      <t>: Limbi moderne aplicate</t>
    </r>
  </si>
  <si>
    <r>
      <rPr>
        <b/>
        <sz val="11"/>
        <color indexed="8"/>
        <rFont val="Calibri"/>
        <family val="2"/>
      </rPr>
      <t>Programul de studii</t>
    </r>
    <r>
      <rPr>
        <sz val="11"/>
        <color theme="1"/>
        <rFont val="Calibri"/>
        <family val="2"/>
      </rPr>
      <t>: Traducere-Interpretare  (engleză,franceză)</t>
    </r>
  </si>
  <si>
    <t>D09LLTL101</t>
  </si>
  <si>
    <t>Limba engleză (Grupul verbal)</t>
  </si>
  <si>
    <t>D09LLTL102</t>
  </si>
  <si>
    <t>D09LLTL103</t>
  </si>
  <si>
    <t xml:space="preserve">Civilizaţie franceză </t>
  </si>
  <si>
    <t>D09LLTL104</t>
  </si>
  <si>
    <t>Teorii generale ale traducerii (franceză)</t>
  </si>
  <si>
    <t>D09LLTL105</t>
  </si>
  <si>
    <t>D09LLTL106</t>
  </si>
  <si>
    <t>Curs practic de limba engleză (exprimare orală+exerciţii gramaticale şi lexicale)</t>
  </si>
  <si>
    <t>D09LLTL107</t>
  </si>
  <si>
    <t>D09LLTL108</t>
  </si>
  <si>
    <t>D09LLTL109</t>
  </si>
  <si>
    <t>Limba franceză  (Grupul verbal)</t>
  </si>
  <si>
    <t>D09LLTL211</t>
  </si>
  <si>
    <t>Limba engleză (Grupul nominal)</t>
  </si>
  <si>
    <t>D09LLTL212</t>
  </si>
  <si>
    <t>Receptarea şi (re)traducerea textului literar (franceză)</t>
  </si>
  <si>
    <t>D09LLTL213</t>
  </si>
  <si>
    <t>Tehnici şi procedee ale traducerii (franceză)</t>
  </si>
  <si>
    <t>D09LLTL214</t>
  </si>
  <si>
    <t>D09LLTL215</t>
  </si>
  <si>
    <t>Curs practic de limba engleză (exerciţii gramaticale şi lexicale+ traduceri gramaticale)</t>
  </si>
  <si>
    <t>D09LLTL216</t>
  </si>
  <si>
    <t>D09LLTL217</t>
  </si>
  <si>
    <t>D09LLTL218</t>
  </si>
  <si>
    <t>Informatică</t>
  </si>
  <si>
    <t>D09LLTL219</t>
  </si>
  <si>
    <t>Stagiu practic</t>
  </si>
  <si>
    <t>D09LLTL221</t>
  </si>
  <si>
    <t>D09LLTL222</t>
  </si>
  <si>
    <t>D09LLTL323</t>
  </si>
  <si>
    <t>D09LLTL324</t>
  </si>
  <si>
    <t xml:space="preserve">Civilizaţie engleză </t>
  </si>
  <si>
    <t>D09LLTL325</t>
  </si>
  <si>
    <t>Teoria traducerii (engleză)</t>
  </si>
  <si>
    <t>D09LLTL326</t>
  </si>
  <si>
    <t>Limbaje de specialitate (franceză)</t>
  </si>
  <si>
    <t>D09LLTL327</t>
  </si>
  <si>
    <t>D09LLTL328</t>
  </si>
  <si>
    <t>D09LLTL329</t>
  </si>
  <si>
    <t>Stilistica traducerii (engleză)</t>
  </si>
  <si>
    <t>D09LLTL330</t>
  </si>
  <si>
    <t>Traducerea figurilor de stil (engleză)</t>
  </si>
  <si>
    <t>D09LLTL331</t>
  </si>
  <si>
    <t>Limba engleză (Sintaxa frazei)</t>
  </si>
  <si>
    <t>D09LLT434</t>
  </si>
  <si>
    <t>Receptarea şi (re)traducerea textului literar (engleză)</t>
  </si>
  <si>
    <t>D09LLT435</t>
  </si>
  <si>
    <t>D09LLT436</t>
  </si>
  <si>
    <t>Limbaje de specialitate (engleză)</t>
  </si>
  <si>
    <t>D09LLT437</t>
  </si>
  <si>
    <t>D09LLT438</t>
  </si>
  <si>
    <t>Curs practic de limba engleză (exerciţii gramaticale şi lexicale+ traducere generală)</t>
  </si>
  <si>
    <t>D09LLT439</t>
  </si>
  <si>
    <t>D09LLT440</t>
  </si>
  <si>
    <t>D09LLT442</t>
  </si>
  <si>
    <t>D09LLT443</t>
  </si>
  <si>
    <t>D09LLT444</t>
  </si>
  <si>
    <t>D09LLTL672</t>
  </si>
  <si>
    <t>Limba franceză (abordare contrastivă)</t>
  </si>
  <si>
    <t>Traducere consecutivă (franceză)</t>
  </si>
  <si>
    <t>Traducere consecutivă (engleză)</t>
  </si>
  <si>
    <t>D09LLTL551</t>
  </si>
  <si>
    <t>D09LLTL552</t>
  </si>
  <si>
    <t>D09LLTL553</t>
  </si>
  <si>
    <t>Metode și strategii de relații publice</t>
  </si>
  <si>
    <t>D09LLTL554</t>
  </si>
  <si>
    <t>D09LLTL555</t>
  </si>
  <si>
    <t>Limba engleză (abordare contrastivă)</t>
  </si>
  <si>
    <t>Traducere simultană (franceză)</t>
  </si>
  <si>
    <t>Traducere simultană (engleză)</t>
  </si>
  <si>
    <t>D09LLTL668</t>
  </si>
  <si>
    <t>D09LLTL669</t>
  </si>
  <si>
    <t>D09LLTL670</t>
  </si>
  <si>
    <t>D09LLTL671</t>
  </si>
  <si>
    <t xml:space="preserve">Limba română contemporană </t>
  </si>
  <si>
    <t>Statutul si deontologia profesiei de traducator</t>
  </si>
  <si>
    <t>Introducere in economie</t>
  </si>
  <si>
    <t>Limba si civilizatie bulgara/macedoneana/poloneza</t>
  </si>
  <si>
    <t>D09LLTL332</t>
  </si>
  <si>
    <t>D09LLT445</t>
  </si>
  <si>
    <t>D09LLT446</t>
  </si>
  <si>
    <t>D09LLT447</t>
  </si>
  <si>
    <t>D09LLT448</t>
  </si>
  <si>
    <t>Limbă modernă (germana, italiana, spaniola)</t>
  </si>
  <si>
    <t>Curs practic de limba franceză (exerciţii gramaticale şi lexicale)</t>
  </si>
  <si>
    <t>D09LLTL210</t>
  </si>
  <si>
    <t>D09LLTL220</t>
  </si>
  <si>
    <t>D09LLTL449</t>
  </si>
  <si>
    <t>D09LLTL450</t>
  </si>
  <si>
    <t>D09LLTL556</t>
  </si>
  <si>
    <t>D09LLTL557</t>
  </si>
  <si>
    <t>D09LLTL558</t>
  </si>
  <si>
    <t>D09LLTL559</t>
  </si>
  <si>
    <t>D09LLTL560</t>
  </si>
  <si>
    <t>D09LLTL561</t>
  </si>
  <si>
    <t>D09LLTL562</t>
  </si>
  <si>
    <t>D09LLTL563</t>
  </si>
  <si>
    <t>D09LLTL664</t>
  </si>
  <si>
    <t>D09LLTL665</t>
  </si>
  <si>
    <t>D09LLTL666</t>
  </si>
  <si>
    <t>D09LLTL667</t>
  </si>
  <si>
    <t>D09LLTL673</t>
  </si>
  <si>
    <t>D09LLTL674</t>
  </si>
  <si>
    <t>D09LLTL675</t>
  </si>
  <si>
    <t>D09LLTL676</t>
  </si>
  <si>
    <t>D09LLTL333</t>
  </si>
  <si>
    <t>D09LLT441</t>
  </si>
  <si>
    <t>D09LLTL677</t>
  </si>
  <si>
    <t>Curs practic de limba franceză (exerciţii gramaticale si lexicale+ exprimare orala)</t>
  </si>
  <si>
    <t>D09LLTL678</t>
  </si>
  <si>
    <t>Instituții europene</t>
  </si>
  <si>
    <t>Curs practic de limba franceză (Fonetică + exerciţii gramaticale şi lexicale)</t>
  </si>
  <si>
    <t>Departamentul:Departamentul de limbi romanice şi clasice</t>
  </si>
  <si>
    <t>Tipologia textului (franceză)</t>
  </si>
  <si>
    <t xml:space="preserve">Competenţă antreprenorială </t>
  </si>
  <si>
    <t>Comunicare interculturală  (franceză)</t>
  </si>
  <si>
    <t>Limba engleză (Sintaxa propoziţiei)</t>
  </si>
  <si>
    <t>Limba şi comunicare interculturală (engleză)</t>
  </si>
  <si>
    <t>Analiza discursului (engleză)</t>
  </si>
  <si>
    <t>Curs practic de limba franceză (exerciţii gramaticale ţi lexicale+traducere generală)</t>
  </si>
  <si>
    <t>Curs practic de limba engleză (exerciţii gramaticale şi lexicale)</t>
  </si>
  <si>
    <t>Introducere în interpretariat (franceză)</t>
  </si>
  <si>
    <t>Traducerea audiovizuală (franceză)</t>
  </si>
  <si>
    <t>Introducere în interpretariat (engleză)</t>
  </si>
  <si>
    <t>Tehnici de mediere lingvistica şi culturală (engleză)</t>
  </si>
  <si>
    <t>Interdisciplinaritate în traductologie (engleză)</t>
  </si>
  <si>
    <t>Limbaj medical şi traducere specializată (engleză)</t>
  </si>
  <si>
    <t>Limbaj tehnic şi traducere specializată (franceză)</t>
  </si>
  <si>
    <t>Evaluarea calităţii în traducere</t>
  </si>
  <si>
    <t>Traducere specializată (domeniul juridic) (franceză)</t>
  </si>
  <si>
    <t>Traducere specializată (domeniul juridic) (engleză)</t>
  </si>
  <si>
    <t>Terminologie (franceză)</t>
  </si>
  <si>
    <t>Socioterminologie (franceză)</t>
  </si>
  <si>
    <t>Contabilitate primară</t>
  </si>
  <si>
    <t>Terminologie (engleză)</t>
  </si>
  <si>
    <t>Socioterminologie (engleză)</t>
  </si>
  <si>
    <t>Traducere specializată (domeniul economic) (franceză)</t>
  </si>
  <si>
    <t>Traducere specializată (domeniul economic) (engleză)</t>
  </si>
  <si>
    <t xml:space="preserve">Etica şi integritate academică </t>
  </si>
  <si>
    <t>Drept de proprietate intelectuală</t>
  </si>
  <si>
    <t>Metode și strategii de relații internaţionale</t>
  </si>
  <si>
    <t>Psihologia educației</t>
  </si>
  <si>
    <t>D07LLRL229</t>
  </si>
  <si>
    <t>Fundamentele pedagogiei. Teoria și metodologia curriculumului</t>
  </si>
  <si>
    <t>D07LLRL230</t>
  </si>
  <si>
    <t>Teoria și metodologia instruirii. Teoria și metodologia evaluării.</t>
  </si>
  <si>
    <t>D07LLRL454</t>
  </si>
  <si>
    <t>Didactica specializării A</t>
  </si>
  <si>
    <t>D07LLRL455</t>
  </si>
  <si>
    <t>Didactica specializării B</t>
  </si>
  <si>
    <t>D07LLRL685</t>
  </si>
  <si>
    <t>Practica pedagogică în învățământul preuniversitar obligatoriu</t>
  </si>
  <si>
    <t>D07LLRL686</t>
  </si>
  <si>
    <t>Managementul clasei de elevi</t>
  </si>
  <si>
    <t>D07LLRL687</t>
  </si>
  <si>
    <t>Instruire asistată de calculator</t>
  </si>
  <si>
    <t>D07LLRL688</t>
  </si>
  <si>
    <t>D07LLRL689</t>
  </si>
</sst>
</file>

<file path=xl/styles.xml><?xml version="1.0" encoding="utf-8"?>
<styleSheet xmlns="http://schemas.openxmlformats.org/spreadsheetml/2006/main">
  <numFmts count="1">
    <numFmt numFmtId="164" formatCode="0.0"/>
  </numFmts>
  <fonts count="7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1"/>
      <color indexed="12"/>
      <name val="Calibri"/>
      <family val="2"/>
    </font>
    <font>
      <sz val="11"/>
      <color indexed="17"/>
      <name val="Calibri"/>
      <family val="2"/>
    </font>
    <font>
      <sz val="11"/>
      <color indexed="53"/>
      <name val="Calibri"/>
      <family val="2"/>
    </font>
    <font>
      <sz val="11"/>
      <color indexed="8"/>
      <name val="Calibri"/>
      <family val="2"/>
    </font>
    <font>
      <b/>
      <sz val="11"/>
      <color rgb="FF00B050"/>
      <name val="Calibri"/>
      <family val="2"/>
    </font>
    <font>
      <b/>
      <sz val="11"/>
      <color rgb="FF00B000"/>
      <name val="Calibri"/>
      <family val="2"/>
    </font>
    <font>
      <b/>
      <sz val="11"/>
      <color indexed="1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rgb="FFFF0000"/>
      <name val="Calibri"/>
      <family val="2"/>
    </font>
    <font>
      <b/>
      <sz val="11"/>
      <color rgb="FF0000FF"/>
      <name val="Calibri"/>
      <family val="2"/>
    </font>
    <font>
      <b/>
      <sz val="11"/>
      <color rgb="FF008000"/>
      <name val="Calibri"/>
      <family val="2"/>
    </font>
    <font>
      <b/>
      <sz val="11"/>
      <color rgb="FFFF6600"/>
      <name val="Calibri"/>
      <family val="2"/>
    </font>
    <font>
      <b/>
      <sz val="11"/>
      <color theme="1"/>
      <name val="Calibri"/>
      <family val="2"/>
    </font>
    <font>
      <b/>
      <sz val="11"/>
      <color rgb="FF00B0F0"/>
      <name val="Calibri"/>
      <family val="2"/>
    </font>
    <font>
      <sz val="11"/>
      <color rgb="FF008000"/>
      <name val="Calibri"/>
      <family val="2"/>
    </font>
    <font>
      <sz val="11"/>
      <color rgb="FFFF6600"/>
      <name val="Calibri"/>
      <family val="2"/>
    </font>
    <font>
      <sz val="11"/>
      <color rgb="FF0000FF"/>
      <name val="Calibri"/>
      <family val="2"/>
    </font>
    <font>
      <b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rgb="FF00B05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1"/>
      <color rgb="FFFF0000"/>
      <name val="Calibri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FF"/>
      <name val="Calibri"/>
      <family val="2"/>
      <charset val="1"/>
    </font>
    <font>
      <sz val="11"/>
      <color rgb="FF008000"/>
      <name val="Calibri"/>
      <family val="2"/>
      <charset val="1"/>
    </font>
    <font>
      <sz val="11"/>
      <color rgb="FFFF6600"/>
      <name val="Calibri"/>
      <family val="2"/>
      <charset val="1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indexed="10"/>
      <name val="Calibri"/>
      <family val="2"/>
    </font>
    <font>
      <sz val="10"/>
      <color indexed="12"/>
      <name val="Calibri"/>
      <family val="2"/>
    </font>
    <font>
      <sz val="10"/>
      <color indexed="17"/>
      <name val="Calibri"/>
      <family val="2"/>
    </font>
    <font>
      <sz val="10"/>
      <color indexed="53"/>
      <name val="Calibri"/>
      <family val="2"/>
    </font>
    <font>
      <sz val="10"/>
      <color indexed="8"/>
      <name val="Calibri"/>
      <family val="2"/>
    </font>
    <font>
      <b/>
      <sz val="10"/>
      <color rgb="FFFF0000"/>
      <name val="Calibri"/>
      <family val="2"/>
    </font>
    <font>
      <sz val="10"/>
      <color rgb="FF00B050"/>
      <name val="Calibri"/>
      <family val="2"/>
    </font>
    <font>
      <b/>
      <sz val="10"/>
      <color rgb="FFFFFF00"/>
      <name val="Calibri"/>
      <family val="2"/>
    </font>
    <font>
      <sz val="10"/>
      <color rgb="FFFFFF00"/>
      <name val="Calibri"/>
      <family val="2"/>
    </font>
    <font>
      <sz val="10"/>
      <color rgb="FF0070C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sz val="10"/>
      <color indexed="1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53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1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3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7"/>
      <name val="Calibri"/>
      <family val="2"/>
      <scheme val="minor"/>
    </font>
    <font>
      <sz val="10"/>
      <color indexed="53"/>
      <name val="Calibri"/>
      <family val="2"/>
      <scheme val="minor"/>
    </font>
    <font>
      <sz val="10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8">
    <xf numFmtId="0" fontId="0" fillId="0" borderId="0" xfId="0"/>
    <xf numFmtId="0" fontId="0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5" borderId="10" xfId="0" applyFont="1" applyFill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7" fillId="5" borderId="8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5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5" borderId="9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2" fillId="4" borderId="10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5" fillId="0" borderId="0" xfId="0" applyFont="1" applyAlignment="1"/>
    <xf numFmtId="0" fontId="21" fillId="0" borderId="0" xfId="0" applyFont="1" applyAlignment="1">
      <alignment wrapText="1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19" fillId="2" borderId="2" xfId="0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/>
    </xf>
    <xf numFmtId="0" fontId="23" fillId="5" borderId="1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vertical="center" wrapText="1"/>
    </xf>
    <xf numFmtId="0" fontId="21" fillId="4" borderId="10" xfId="0" applyFont="1" applyFill="1" applyBorder="1" applyAlignment="1">
      <alignment vertical="center" shrinkToFit="1"/>
    </xf>
    <xf numFmtId="0" fontId="25" fillId="4" borderId="10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5" fillId="0" borderId="46" xfId="0" applyFont="1" applyBorder="1" applyAlignment="1">
      <alignment wrapText="1"/>
    </xf>
    <xf numFmtId="0" fontId="5" fillId="0" borderId="47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33" xfId="0" applyFont="1" applyBorder="1" applyAlignment="1">
      <alignment horizontal="center"/>
    </xf>
    <xf numFmtId="0" fontId="4" fillId="2" borderId="26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5" fillId="0" borderId="23" xfId="0" applyFont="1" applyBorder="1" applyAlignment="1">
      <alignment wrapText="1"/>
    </xf>
    <xf numFmtId="0" fontId="11" fillId="0" borderId="16" xfId="0" applyFont="1" applyBorder="1" applyAlignment="1">
      <alignment horizontal="center"/>
    </xf>
    <xf numFmtId="0" fontId="5" fillId="0" borderId="24" xfId="0" applyFont="1" applyBorder="1" applyAlignment="1">
      <alignment wrapText="1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0" fillId="0" borderId="0" xfId="0" applyFont="1"/>
    <xf numFmtId="0" fontId="26" fillId="4" borderId="8" xfId="0" applyFont="1" applyFill="1" applyBorder="1" applyAlignment="1">
      <alignment horizontal="center" vertical="center" wrapText="1" readingOrder="1"/>
    </xf>
    <xf numFmtId="0" fontId="28" fillId="2" borderId="9" xfId="0" applyFont="1" applyFill="1" applyBorder="1" applyAlignment="1">
      <alignment horizontal="center" vertical="center" wrapText="1"/>
    </xf>
    <xf numFmtId="0" fontId="28" fillId="0" borderId="0" xfId="0" applyFont="1"/>
    <xf numFmtId="0" fontId="28" fillId="0" borderId="0" xfId="0" applyFont="1" applyAlignment="1">
      <alignment horizontal="center"/>
    </xf>
    <xf numFmtId="2" fontId="27" fillId="4" borderId="9" xfId="0" applyNumberFormat="1" applyFont="1" applyFill="1" applyBorder="1" applyAlignment="1">
      <alignment horizontal="center" vertical="center" wrapText="1"/>
    </xf>
    <xf numFmtId="2" fontId="27" fillId="4" borderId="11" xfId="0" applyNumberFormat="1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4" borderId="5" xfId="0" applyFont="1" applyFill="1" applyBorder="1" applyAlignment="1">
      <alignment vertical="center" wrapText="1"/>
    </xf>
    <xf numFmtId="2" fontId="0" fillId="4" borderId="22" xfId="0" applyNumberFormat="1" applyFont="1" applyFill="1" applyBorder="1" applyAlignment="1">
      <alignment horizontal="center" vertical="center" wrapText="1"/>
    </xf>
    <xf numFmtId="2" fontId="27" fillId="4" borderId="22" xfId="0" applyNumberFormat="1" applyFont="1" applyFill="1" applyBorder="1" applyAlignment="1">
      <alignment horizontal="right" vertical="center" wrapText="1"/>
    </xf>
    <xf numFmtId="2" fontId="29" fillId="4" borderId="29" xfId="0" applyNumberFormat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4" borderId="6" xfId="0" applyFont="1" applyFill="1" applyBorder="1" applyAlignment="1">
      <alignment vertical="center" wrapText="1"/>
    </xf>
    <xf numFmtId="2" fontId="0" fillId="4" borderId="23" xfId="0" applyNumberFormat="1" applyFont="1" applyFill="1" applyBorder="1" applyAlignment="1">
      <alignment horizontal="center" vertical="center" wrapText="1"/>
    </xf>
    <xf numFmtId="2" fontId="27" fillId="4" borderId="23" xfId="0" applyNumberFormat="1" applyFont="1" applyFill="1" applyBorder="1" applyAlignment="1">
      <alignment horizontal="right" vertical="center" wrapText="1"/>
    </xf>
    <xf numFmtId="2" fontId="29" fillId="4" borderId="30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30" fillId="0" borderId="0" xfId="0" applyFont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0" fillId="4" borderId="12" xfId="0" applyFont="1" applyFill="1" applyBorder="1" applyAlignment="1">
      <alignment vertical="center" wrapText="1"/>
    </xf>
    <xf numFmtId="2" fontId="27" fillId="4" borderId="27" xfId="0" applyNumberFormat="1" applyFont="1" applyFill="1" applyBorder="1" applyAlignment="1">
      <alignment horizontal="right" vertical="center" wrapText="1"/>
    </xf>
    <xf numFmtId="2" fontId="29" fillId="4" borderId="28" xfId="0" applyNumberFormat="1" applyFont="1" applyFill="1" applyBorder="1" applyAlignment="1">
      <alignment horizontal="left" vertical="center" wrapText="1"/>
    </xf>
    <xf numFmtId="0" fontId="0" fillId="4" borderId="9" xfId="0" applyFont="1" applyFill="1" applyBorder="1"/>
    <xf numFmtId="1" fontId="27" fillId="4" borderId="8" xfId="0" applyNumberFormat="1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2" fontId="27" fillId="4" borderId="9" xfId="0" applyNumberFormat="1" applyFont="1" applyFill="1" applyBorder="1" applyAlignment="1">
      <alignment horizontal="right" vertical="center" wrapText="1"/>
    </xf>
    <xf numFmtId="2" fontId="29" fillId="4" borderId="11" xfId="0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center"/>
    </xf>
    <xf numFmtId="2" fontId="0" fillId="4" borderId="6" xfId="0" applyNumberFormat="1" applyFont="1" applyFill="1" applyBorder="1" applyAlignment="1">
      <alignment horizontal="center" vertical="center" wrapText="1"/>
    </xf>
    <xf numFmtId="1" fontId="0" fillId="4" borderId="6" xfId="0" applyNumberFormat="1" applyFont="1" applyFill="1" applyBorder="1" applyAlignment="1">
      <alignment horizontal="center" vertical="center"/>
    </xf>
    <xf numFmtId="2" fontId="0" fillId="4" borderId="6" xfId="0" applyNumberFormat="1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vertical="center" wrapText="1"/>
    </xf>
    <xf numFmtId="1" fontId="27" fillId="4" borderId="35" xfId="0" applyNumberFormat="1" applyFont="1" applyFill="1" applyBorder="1" applyAlignment="1">
      <alignment horizontal="center" vertical="center"/>
    </xf>
    <xf numFmtId="2" fontId="0" fillId="4" borderId="35" xfId="0" applyNumberFormat="1" applyFont="1" applyFill="1" applyBorder="1" applyAlignment="1">
      <alignment horizontal="center" vertical="center"/>
    </xf>
    <xf numFmtId="1" fontId="0" fillId="4" borderId="36" xfId="0" applyNumberFormat="1" applyFont="1" applyFill="1" applyBorder="1" applyAlignment="1">
      <alignment horizontal="center" vertical="center" wrapText="1"/>
    </xf>
    <xf numFmtId="1" fontId="0" fillId="4" borderId="37" xfId="0" applyNumberFormat="1" applyFont="1" applyFill="1" applyBorder="1" applyAlignment="1">
      <alignment horizontal="center" vertical="center" wrapText="1"/>
    </xf>
    <xf numFmtId="2" fontId="27" fillId="4" borderId="38" xfId="0" applyNumberFormat="1" applyFont="1" applyFill="1" applyBorder="1" applyAlignment="1">
      <alignment horizontal="right" vertical="center" wrapText="1"/>
    </xf>
    <xf numFmtId="2" fontId="29" fillId="4" borderId="39" xfId="0" applyNumberFormat="1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" fontId="0" fillId="4" borderId="22" xfId="0" applyNumberFormat="1" applyFont="1" applyFill="1" applyBorder="1" applyAlignment="1">
      <alignment horizontal="center" vertical="center" wrapText="1"/>
    </xf>
    <xf numFmtId="1" fontId="0" fillId="4" borderId="13" xfId="0" applyNumberFormat="1" applyFont="1" applyFill="1" applyBorder="1" applyAlignment="1">
      <alignment horizontal="center" vertical="center" wrapText="1"/>
    </xf>
    <xf numFmtId="1" fontId="0" fillId="4" borderId="1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1" fontId="0" fillId="4" borderId="23" xfId="0" applyNumberFormat="1" applyFont="1" applyFill="1" applyBorder="1" applyAlignment="1">
      <alignment horizontal="center" vertical="center" wrapText="1"/>
    </xf>
    <xf numFmtId="1" fontId="0" fillId="4" borderId="16" xfId="0" applyNumberFormat="1" applyFont="1" applyFill="1" applyBorder="1" applyAlignment="1">
      <alignment horizontal="center" vertical="center" wrapText="1"/>
    </xf>
    <xf numFmtId="1" fontId="0" fillId="4" borderId="18" xfId="0" applyNumberFormat="1" applyFont="1" applyFill="1" applyBorder="1" applyAlignment="1">
      <alignment horizontal="center" vertical="center" wrapText="1"/>
    </xf>
    <xf numFmtId="1" fontId="0" fillId="4" borderId="24" xfId="0" applyNumberFormat="1" applyFont="1" applyFill="1" applyBorder="1" applyAlignment="1">
      <alignment horizontal="center" vertical="center" wrapText="1"/>
    </xf>
    <xf numFmtId="1" fontId="0" fillId="4" borderId="19" xfId="0" applyNumberFormat="1" applyFont="1" applyFill="1" applyBorder="1" applyAlignment="1">
      <alignment horizontal="center" vertical="center" wrapText="1"/>
    </xf>
    <xf numFmtId="1" fontId="0" fillId="4" borderId="2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" fontId="0" fillId="4" borderId="12" xfId="0" applyNumberFormat="1" applyFont="1" applyFill="1" applyBorder="1" applyAlignment="1">
      <alignment horizontal="center" vertical="center"/>
    </xf>
    <xf numFmtId="2" fontId="27" fillId="4" borderId="24" xfId="0" applyNumberFormat="1" applyFont="1" applyFill="1" applyBorder="1" applyAlignment="1">
      <alignment horizontal="right" vertical="center" wrapText="1"/>
    </xf>
    <xf numFmtId="2" fontId="29" fillId="4" borderId="31" xfId="0" applyNumberFormat="1" applyFont="1" applyFill="1" applyBorder="1" applyAlignment="1">
      <alignment horizontal="left" vertical="center" wrapText="1"/>
    </xf>
    <xf numFmtId="2" fontId="0" fillId="0" borderId="0" xfId="0" applyNumberFormat="1" applyFont="1"/>
    <xf numFmtId="0" fontId="5" fillId="0" borderId="0" xfId="0" applyFont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3" fillId="4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1" fillId="0" borderId="48" xfId="0" applyFont="1" applyFill="1" applyBorder="1" applyAlignment="1">
      <alignment vertical="center" wrapText="1"/>
    </xf>
    <xf numFmtId="0" fontId="5" fillId="0" borderId="48" xfId="0" applyFont="1" applyBorder="1" applyAlignment="1"/>
    <xf numFmtId="0" fontId="21" fillId="0" borderId="48" xfId="0" applyFont="1" applyBorder="1" applyAlignment="1">
      <alignment horizontal="center"/>
    </xf>
    <xf numFmtId="0" fontId="21" fillId="0" borderId="48" xfId="0" applyFont="1" applyBorder="1" applyAlignment="1">
      <alignment wrapText="1"/>
    </xf>
    <xf numFmtId="0" fontId="5" fillId="0" borderId="4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1" fontId="32" fillId="4" borderId="8" xfId="0" applyNumberFormat="1" applyFont="1" applyFill="1" applyBorder="1" applyAlignment="1">
      <alignment horizontal="center" vertical="center" wrapText="1"/>
    </xf>
    <xf numFmtId="1" fontId="33" fillId="0" borderId="8" xfId="0" applyNumberFormat="1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34" fillId="4" borderId="11" xfId="0" applyFont="1" applyFill="1" applyBorder="1" applyAlignment="1">
      <alignment horizontal="center" vertical="center" wrapText="1"/>
    </xf>
    <xf numFmtId="2" fontId="32" fillId="4" borderId="22" xfId="0" applyNumberFormat="1" applyFont="1" applyFill="1" applyBorder="1" applyAlignment="1">
      <alignment horizontal="right" vertical="center" wrapText="1"/>
    </xf>
    <xf numFmtId="2" fontId="34" fillId="4" borderId="29" xfId="0" applyNumberFormat="1" applyFont="1" applyFill="1" applyBorder="1" applyAlignment="1">
      <alignment horizontal="left" vertical="center" wrapText="1"/>
    </xf>
    <xf numFmtId="2" fontId="32" fillId="4" borderId="23" xfId="0" applyNumberFormat="1" applyFont="1" applyFill="1" applyBorder="1" applyAlignment="1">
      <alignment horizontal="right" vertical="center" wrapText="1"/>
    </xf>
    <xf numFmtId="2" fontId="34" fillId="4" borderId="30" xfId="0" applyNumberFormat="1" applyFont="1" applyFill="1" applyBorder="1" applyAlignment="1">
      <alignment horizontal="left" vertical="center" wrapText="1"/>
    </xf>
    <xf numFmtId="1" fontId="0" fillId="0" borderId="13" xfId="0" applyNumberForma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1" fontId="0" fillId="0" borderId="0" xfId="0" applyNumberFormat="1" applyFont="1"/>
    <xf numFmtId="0" fontId="4" fillId="3" borderId="11" xfId="0" applyFont="1" applyFill="1" applyBorder="1" applyAlignment="1">
      <alignment horizontal="center"/>
    </xf>
    <xf numFmtId="1" fontId="29" fillId="4" borderId="8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35" fillId="0" borderId="8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/>
    <xf numFmtId="1" fontId="28" fillId="0" borderId="0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 vertical="center"/>
    </xf>
    <xf numFmtId="0" fontId="30" fillId="0" borderId="0" xfId="0" applyFont="1"/>
    <xf numFmtId="0" fontId="31" fillId="0" borderId="0" xfId="0" applyFont="1" applyAlignment="1">
      <alignment wrapText="1"/>
    </xf>
    <xf numFmtId="0" fontId="26" fillId="2" borderId="8" xfId="0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vertical="center" wrapText="1"/>
    </xf>
    <xf numFmtId="0" fontId="31" fillId="4" borderId="6" xfId="0" applyFont="1" applyFill="1" applyBorder="1" applyAlignment="1">
      <alignment vertical="center" wrapText="1"/>
    </xf>
    <xf numFmtId="0" fontId="31" fillId="4" borderId="12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horizontal="center" wrapText="1"/>
    </xf>
    <xf numFmtId="0" fontId="26" fillId="4" borderId="35" xfId="0" applyFont="1" applyFill="1" applyBorder="1" applyAlignment="1">
      <alignment horizontal="center" vertical="center" wrapText="1"/>
    </xf>
    <xf numFmtId="1" fontId="31" fillId="0" borderId="0" xfId="0" applyNumberFormat="1" applyFont="1" applyAlignment="1">
      <alignment horizontal="center"/>
    </xf>
    <xf numFmtId="1" fontId="26" fillId="2" borderId="8" xfId="0" applyNumberFormat="1" applyFont="1" applyFill="1" applyBorder="1" applyAlignment="1">
      <alignment horizontal="center" vertical="center" wrapText="1"/>
    </xf>
    <xf numFmtId="1" fontId="31" fillId="4" borderId="5" xfId="0" applyNumberFormat="1" applyFont="1" applyFill="1" applyBorder="1" applyAlignment="1">
      <alignment horizontal="center" vertical="center" wrapText="1"/>
    </xf>
    <xf numFmtId="1" fontId="31" fillId="4" borderId="6" xfId="0" applyNumberFormat="1" applyFont="1" applyFill="1" applyBorder="1" applyAlignment="1">
      <alignment horizontal="center" vertical="center" wrapText="1"/>
    </xf>
    <xf numFmtId="1" fontId="31" fillId="4" borderId="12" xfId="0" applyNumberFormat="1" applyFont="1" applyFill="1" applyBorder="1" applyAlignment="1">
      <alignment horizontal="center" vertical="center" wrapText="1"/>
    </xf>
    <xf numFmtId="1" fontId="31" fillId="4" borderId="6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 wrapText="1"/>
    </xf>
    <xf numFmtId="1" fontId="31" fillId="4" borderId="5" xfId="0" applyNumberFormat="1" applyFont="1" applyFill="1" applyBorder="1" applyAlignment="1">
      <alignment horizontal="center" vertical="center"/>
    </xf>
    <xf numFmtId="1" fontId="31" fillId="4" borderId="12" xfId="0" applyNumberFormat="1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vertical="center" wrapText="1"/>
    </xf>
    <xf numFmtId="1" fontId="31" fillId="4" borderId="40" xfId="0" applyNumberFormat="1" applyFont="1" applyFill="1" applyBorder="1" applyAlignment="1">
      <alignment horizontal="center" vertical="center" wrapText="1"/>
    </xf>
    <xf numFmtId="0" fontId="31" fillId="4" borderId="40" xfId="0" applyFont="1" applyFill="1" applyBorder="1" applyAlignment="1">
      <alignment vertical="center" wrapText="1"/>
    </xf>
    <xf numFmtId="0" fontId="36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6" fillId="0" borderId="6" xfId="0" applyFont="1" applyBorder="1" applyAlignment="1">
      <alignment vertical="center" wrapText="1"/>
    </xf>
    <xf numFmtId="0" fontId="36" fillId="0" borderId="16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1" fontId="0" fillId="0" borderId="41" xfId="0" applyNumberFormat="1" applyBorder="1" applyAlignment="1">
      <alignment horizontal="center" vertical="center" wrapText="1"/>
    </xf>
    <xf numFmtId="1" fontId="0" fillId="0" borderId="43" xfId="0" applyNumberFormat="1" applyBorder="1" applyAlignment="1">
      <alignment horizontal="center" vertical="center" wrapText="1"/>
    </xf>
    <xf numFmtId="1" fontId="0" fillId="0" borderId="51" xfId="0" applyNumberFormat="1" applyBorder="1" applyAlignment="1">
      <alignment horizontal="center" vertical="center" wrapText="1"/>
    </xf>
    <xf numFmtId="1" fontId="0" fillId="0" borderId="52" xfId="0" applyNumberFormat="1" applyBorder="1" applyAlignment="1">
      <alignment horizontal="center" vertical="center" wrapText="1"/>
    </xf>
    <xf numFmtId="0" fontId="41" fillId="7" borderId="0" xfId="0" applyFont="1" applyFill="1" applyAlignment="1">
      <alignment wrapText="1"/>
    </xf>
    <xf numFmtId="0" fontId="0" fillId="4" borderId="40" xfId="0" applyFont="1" applyFill="1" applyBorder="1" applyAlignment="1">
      <alignment vertical="center" wrapText="1"/>
    </xf>
    <xf numFmtId="1" fontId="26" fillId="4" borderId="8" xfId="0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/>
    </xf>
    <xf numFmtId="0" fontId="41" fillId="4" borderId="0" xfId="0" applyFont="1" applyFill="1" applyAlignment="1">
      <alignment wrapText="1"/>
    </xf>
    <xf numFmtId="2" fontId="42" fillId="4" borderId="8" xfId="0" applyNumberFormat="1" applyFont="1" applyFill="1" applyBorder="1" applyAlignment="1">
      <alignment horizontal="center" vertical="center"/>
    </xf>
    <xf numFmtId="2" fontId="0" fillId="4" borderId="50" xfId="0" applyNumberFormat="1" applyFont="1" applyFill="1" applyBorder="1" applyAlignment="1">
      <alignment horizontal="center" vertical="center" wrapText="1"/>
    </xf>
    <xf numFmtId="2" fontId="32" fillId="4" borderId="46" xfId="0" applyNumberFormat="1" applyFont="1" applyFill="1" applyBorder="1" applyAlignment="1">
      <alignment horizontal="right" vertical="center" wrapText="1"/>
    </xf>
    <xf numFmtId="2" fontId="34" fillId="4" borderId="47" xfId="0" applyNumberFormat="1" applyFont="1" applyFill="1" applyBorder="1" applyAlignment="1">
      <alignment horizontal="left" vertical="center" wrapText="1"/>
    </xf>
    <xf numFmtId="2" fontId="0" fillId="4" borderId="12" xfId="0" applyNumberFormat="1" applyFont="1" applyFill="1" applyBorder="1" applyAlignment="1">
      <alignment horizontal="center" vertical="center" wrapText="1"/>
    </xf>
    <xf numFmtId="2" fontId="32" fillId="4" borderId="24" xfId="0" applyNumberFormat="1" applyFont="1" applyFill="1" applyBorder="1" applyAlignment="1">
      <alignment horizontal="right" vertical="center" wrapText="1"/>
    </xf>
    <xf numFmtId="2" fontId="34" fillId="4" borderId="31" xfId="0" applyNumberFormat="1" applyFont="1" applyFill="1" applyBorder="1" applyAlignment="1">
      <alignment horizontal="left" vertical="center" wrapText="1"/>
    </xf>
    <xf numFmtId="0" fontId="34" fillId="0" borderId="0" xfId="0" applyFont="1" applyAlignment="1">
      <alignment wrapText="1"/>
    </xf>
    <xf numFmtId="0" fontId="0" fillId="8" borderId="5" xfId="0" applyFont="1" applyFill="1" applyBorder="1" applyAlignment="1">
      <alignment vertical="center" wrapText="1"/>
    </xf>
    <xf numFmtId="0" fontId="0" fillId="8" borderId="6" xfId="0" applyFont="1" applyFill="1" applyBorder="1" applyAlignment="1">
      <alignment vertical="center" wrapText="1"/>
    </xf>
    <xf numFmtId="0" fontId="0" fillId="6" borderId="53" xfId="0" applyFont="1" applyFill="1" applyBorder="1" applyAlignment="1">
      <alignment vertical="center" wrapText="1"/>
    </xf>
    <xf numFmtId="0" fontId="31" fillId="4" borderId="53" xfId="0" applyFont="1" applyFill="1" applyBorder="1" applyAlignment="1">
      <alignment vertical="center" wrapText="1"/>
    </xf>
    <xf numFmtId="0" fontId="1" fillId="4" borderId="53" xfId="0" applyFont="1" applyFill="1" applyBorder="1" applyAlignment="1">
      <alignment horizontal="center"/>
    </xf>
    <xf numFmtId="1" fontId="0" fillId="4" borderId="27" xfId="0" applyNumberFormat="1" applyFont="1" applyFill="1" applyBorder="1" applyAlignment="1">
      <alignment horizontal="center" vertical="center" wrapText="1"/>
    </xf>
    <xf numFmtId="1" fontId="0" fillId="4" borderId="54" xfId="0" applyNumberFormat="1" applyFont="1" applyFill="1" applyBorder="1" applyAlignment="1">
      <alignment horizontal="center" vertical="center" wrapText="1"/>
    </xf>
    <xf numFmtId="1" fontId="0" fillId="4" borderId="5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0" fillId="0" borderId="16" xfId="0" applyFill="1" applyBorder="1" applyAlignment="1">
      <alignment horizontal="center" vertical="center"/>
    </xf>
    <xf numFmtId="0" fontId="9" fillId="0" borderId="17" xfId="0" quotePrefix="1" applyFont="1" applyBorder="1" applyAlignment="1">
      <alignment horizontal="center" vertical="center"/>
    </xf>
    <xf numFmtId="1" fontId="31" fillId="8" borderId="5" xfId="0" applyNumberFormat="1" applyFont="1" applyFill="1" applyBorder="1" applyAlignment="1">
      <alignment horizontal="center" vertical="center" wrapText="1"/>
    </xf>
    <xf numFmtId="1" fontId="31" fillId="8" borderId="6" xfId="0" applyNumberFormat="1" applyFont="1" applyFill="1" applyBorder="1" applyAlignment="1">
      <alignment horizontal="center" vertical="center"/>
    </xf>
    <xf numFmtId="1" fontId="31" fillId="8" borderId="6" xfId="0" applyNumberFormat="1" applyFont="1" applyFill="1" applyBorder="1" applyAlignment="1">
      <alignment horizontal="center" vertical="center" wrapText="1"/>
    </xf>
    <xf numFmtId="1" fontId="31" fillId="8" borderId="12" xfId="0" applyNumberFormat="1" applyFont="1" applyFill="1" applyBorder="1" applyAlignment="1">
      <alignment horizontal="center" vertical="center" wrapText="1"/>
    </xf>
    <xf numFmtId="0" fontId="44" fillId="0" borderId="4" xfId="0" applyFont="1" applyBorder="1" applyAlignment="1">
      <alignment vertical="center" wrapText="1"/>
    </xf>
    <xf numFmtId="0" fontId="44" fillId="0" borderId="13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4" fillId="0" borderId="6" xfId="0" applyFont="1" applyBorder="1" applyAlignment="1">
      <alignment vertical="center" wrapText="1"/>
    </xf>
    <xf numFmtId="0" fontId="44" fillId="0" borderId="16" xfId="0" applyFont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48" fillId="0" borderId="18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/>
    </xf>
    <xf numFmtId="0" fontId="46" fillId="0" borderId="17" xfId="0" applyFont="1" applyBorder="1" applyAlignment="1">
      <alignment horizontal="center"/>
    </xf>
    <xf numFmtId="0" fontId="47" fillId="0" borderId="17" xfId="0" applyFont="1" applyBorder="1" applyAlignment="1">
      <alignment horizontal="center"/>
    </xf>
    <xf numFmtId="0" fontId="48" fillId="0" borderId="18" xfId="0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44" fillId="0" borderId="18" xfId="0" applyFont="1" applyBorder="1" applyAlignment="1">
      <alignment horizontal="center"/>
    </xf>
    <xf numFmtId="0" fontId="52" fillId="0" borderId="16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0" fontId="53" fillId="0" borderId="16" xfId="0" applyFont="1" applyBorder="1" applyAlignment="1">
      <alignment horizontal="center" vertical="center"/>
    </xf>
    <xf numFmtId="0" fontId="44" fillId="0" borderId="0" xfId="0" applyFont="1"/>
    <xf numFmtId="0" fontId="54" fillId="0" borderId="17" xfId="0" applyFont="1" applyBorder="1" applyAlignment="1">
      <alignment horizontal="center" vertical="center"/>
    </xf>
    <xf numFmtId="0" fontId="55" fillId="0" borderId="16" xfId="0" applyFont="1" applyBorder="1" applyAlignment="1">
      <alignment horizontal="center" vertical="center"/>
    </xf>
    <xf numFmtId="0" fontId="44" fillId="0" borderId="17" xfId="0" applyFont="1" applyFill="1" applyBorder="1" applyAlignment="1">
      <alignment horizontal="center" vertical="center"/>
    </xf>
    <xf numFmtId="0" fontId="44" fillId="0" borderId="18" xfId="0" applyFont="1" applyFill="1" applyBorder="1" applyAlignment="1">
      <alignment horizontal="center" vertical="center"/>
    </xf>
    <xf numFmtId="0" fontId="45" fillId="0" borderId="16" xfId="0" applyFont="1" applyFill="1" applyBorder="1" applyAlignment="1">
      <alignment horizontal="center" vertical="center"/>
    </xf>
    <xf numFmtId="0" fontId="46" fillId="0" borderId="17" xfId="0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center" vertical="center"/>
    </xf>
    <xf numFmtId="0" fontId="48" fillId="0" borderId="18" xfId="0" applyFont="1" applyFill="1" applyBorder="1" applyAlignment="1">
      <alignment horizontal="center" vertical="center"/>
    </xf>
    <xf numFmtId="0" fontId="49" fillId="0" borderId="16" xfId="0" applyFont="1" applyFill="1" applyBorder="1" applyAlignment="1">
      <alignment horizontal="center" vertical="center"/>
    </xf>
    <xf numFmtId="0" fontId="44" fillId="0" borderId="40" xfId="0" applyFont="1" applyBorder="1" applyAlignment="1">
      <alignment vertical="center" wrapText="1"/>
    </xf>
    <xf numFmtId="0" fontId="44" fillId="0" borderId="42" xfId="0" applyFont="1" applyBorder="1" applyAlignment="1">
      <alignment horizontal="center" vertical="center"/>
    </xf>
    <xf numFmtId="0" fontId="44" fillId="0" borderId="4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43" fillId="0" borderId="0" xfId="0" applyFont="1"/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0" xfId="0" applyFont="1" applyAlignment="1"/>
    <xf numFmtId="0" fontId="56" fillId="0" borderId="17" xfId="0" applyFont="1" applyBorder="1" applyAlignment="1">
      <alignment wrapText="1"/>
    </xf>
    <xf numFmtId="0" fontId="57" fillId="0" borderId="14" xfId="0" applyFont="1" applyBorder="1" applyAlignment="1">
      <alignment horizontal="center" vertical="center" wrapText="1"/>
    </xf>
    <xf numFmtId="0" fontId="57" fillId="0" borderId="15" xfId="0" applyFont="1" applyBorder="1" applyAlignment="1">
      <alignment horizontal="center" vertical="center" wrapText="1"/>
    </xf>
    <xf numFmtId="0" fontId="58" fillId="0" borderId="13" xfId="0" applyFont="1" applyBorder="1" applyAlignment="1">
      <alignment horizontal="center" vertical="center" wrapText="1"/>
    </xf>
    <xf numFmtId="0" fontId="59" fillId="0" borderId="14" xfId="0" applyFont="1" applyBorder="1" applyAlignment="1">
      <alignment horizontal="center" vertical="center" wrapText="1"/>
    </xf>
    <xf numFmtId="0" fontId="60" fillId="0" borderId="14" xfId="0" applyFont="1" applyBorder="1" applyAlignment="1">
      <alignment horizontal="center" vertical="center" wrapText="1"/>
    </xf>
    <xf numFmtId="0" fontId="61" fillId="0" borderId="15" xfId="0" applyFont="1" applyBorder="1" applyAlignment="1">
      <alignment horizontal="center" vertical="center" wrapText="1"/>
    </xf>
    <xf numFmtId="0" fontId="56" fillId="0" borderId="13" xfId="0" applyFont="1" applyBorder="1" applyAlignment="1">
      <alignment horizontal="center" vertical="center" wrapText="1"/>
    </xf>
    <xf numFmtId="0" fontId="57" fillId="0" borderId="45" xfId="0" applyFont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wrapText="1"/>
    </xf>
    <xf numFmtId="0" fontId="57" fillId="0" borderId="18" xfId="0" applyFont="1" applyBorder="1" applyAlignment="1">
      <alignment horizontal="center" vertical="center" wrapText="1"/>
    </xf>
    <xf numFmtId="0" fontId="58" fillId="0" borderId="16" xfId="0" applyFont="1" applyBorder="1" applyAlignment="1">
      <alignment horizontal="center" vertical="center" wrapText="1"/>
    </xf>
    <xf numFmtId="0" fontId="59" fillId="0" borderId="17" xfId="0" applyFont="1" applyBorder="1" applyAlignment="1">
      <alignment horizontal="center" vertical="center" wrapText="1"/>
    </xf>
    <xf numFmtId="0" fontId="60" fillId="0" borderId="17" xfId="0" applyFont="1" applyBorder="1" applyAlignment="1">
      <alignment horizontal="center" vertical="center" wrapText="1"/>
    </xf>
    <xf numFmtId="0" fontId="61" fillId="0" borderId="18" xfId="0" applyFont="1" applyBorder="1" applyAlignment="1">
      <alignment horizontal="center" vertical="center" wrapText="1"/>
    </xf>
    <xf numFmtId="0" fontId="56" fillId="0" borderId="16" xfId="0" applyFont="1" applyBorder="1" applyAlignment="1">
      <alignment horizontal="center" vertical="center" wrapText="1"/>
    </xf>
    <xf numFmtId="0" fontId="56" fillId="0" borderId="16" xfId="0" applyFont="1" applyBorder="1" applyAlignment="1">
      <alignment horizontal="center" vertical="center"/>
    </xf>
    <xf numFmtId="0" fontId="57" fillId="0" borderId="18" xfId="0" applyFont="1" applyBorder="1" applyAlignment="1">
      <alignment horizontal="center" vertical="center"/>
    </xf>
    <xf numFmtId="0" fontId="63" fillId="0" borderId="17" xfId="0" applyFont="1" applyBorder="1" applyAlignment="1">
      <alignment horizontal="center" vertical="center" wrapText="1"/>
    </xf>
    <xf numFmtId="0" fontId="63" fillId="0" borderId="18" xfId="0" applyFont="1" applyBorder="1" applyAlignment="1">
      <alignment horizontal="center" vertical="center" wrapText="1"/>
    </xf>
    <xf numFmtId="0" fontId="64" fillId="0" borderId="16" xfId="0" applyFont="1" applyBorder="1" applyAlignment="1">
      <alignment horizontal="center" vertical="center" wrapText="1"/>
    </xf>
    <xf numFmtId="0" fontId="62" fillId="0" borderId="17" xfId="0" applyFont="1" applyBorder="1" applyAlignment="1">
      <alignment horizontal="center" vertical="center" wrapText="1"/>
    </xf>
    <xf numFmtId="0" fontId="62" fillId="0" borderId="18" xfId="0" applyFont="1" applyBorder="1" applyAlignment="1">
      <alignment horizontal="center" vertical="center" wrapText="1"/>
    </xf>
    <xf numFmtId="0" fontId="62" fillId="0" borderId="16" xfId="0" applyFont="1" applyBorder="1" applyAlignment="1">
      <alignment horizontal="center" vertical="center" wrapText="1"/>
    </xf>
    <xf numFmtId="0" fontId="62" fillId="0" borderId="16" xfId="0" applyFont="1" applyBorder="1" applyAlignment="1">
      <alignment horizontal="center" vertical="center"/>
    </xf>
    <xf numFmtId="0" fontId="63" fillId="0" borderId="18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 wrapText="1"/>
    </xf>
    <xf numFmtId="0" fontId="57" fillId="0" borderId="18" xfId="0" applyFont="1" applyFill="1" applyBorder="1" applyAlignment="1">
      <alignment horizontal="center" vertical="center" wrapText="1"/>
    </xf>
    <xf numFmtId="0" fontId="63" fillId="0" borderId="17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0" fillId="0" borderId="4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66" fillId="0" borderId="16" xfId="0" applyFont="1" applyBorder="1" applyAlignment="1">
      <alignment horizontal="center" vertical="center" wrapText="1"/>
    </xf>
    <xf numFmtId="0" fontId="67" fillId="0" borderId="17" xfId="0" applyFont="1" applyBorder="1" applyAlignment="1">
      <alignment horizontal="center" vertical="center" wrapText="1"/>
    </xf>
    <xf numFmtId="0" fontId="68" fillId="0" borderId="17" xfId="0" applyFont="1" applyBorder="1" applyAlignment="1">
      <alignment horizontal="center" vertical="center" wrapText="1"/>
    </xf>
    <xf numFmtId="0" fontId="69" fillId="0" borderId="18" xfId="0" applyFont="1" applyBorder="1" applyAlignment="1">
      <alignment horizontal="center" vertical="center" wrapText="1"/>
    </xf>
    <xf numFmtId="0" fontId="65" fillId="0" borderId="16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66" fillId="0" borderId="13" xfId="0" applyFont="1" applyBorder="1" applyAlignment="1">
      <alignment horizontal="center" vertical="center" wrapText="1"/>
    </xf>
    <xf numFmtId="0" fontId="67" fillId="0" borderId="14" xfId="0" applyFont="1" applyBorder="1" applyAlignment="1">
      <alignment horizontal="center" vertical="center" wrapText="1"/>
    </xf>
    <xf numFmtId="0" fontId="68" fillId="0" borderId="14" xfId="0" applyFont="1" applyBorder="1" applyAlignment="1">
      <alignment horizontal="center" vertical="center" wrapText="1"/>
    </xf>
    <xf numFmtId="0" fontId="69" fillId="0" borderId="15" xfId="0" applyFont="1" applyBorder="1" applyAlignment="1">
      <alignment horizontal="center" vertical="center" wrapText="1"/>
    </xf>
    <xf numFmtId="0" fontId="65" fillId="0" borderId="13" xfId="0" applyFont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66" fillId="0" borderId="16" xfId="0" applyFont="1" applyFill="1" applyBorder="1" applyAlignment="1">
      <alignment horizontal="center" vertical="center" wrapText="1"/>
    </xf>
    <xf numFmtId="0" fontId="67" fillId="0" borderId="17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0" fontId="69" fillId="0" borderId="18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57" fillId="0" borderId="37" xfId="0" applyFont="1" applyBorder="1" applyAlignment="1">
      <alignment horizontal="center" vertical="center" wrapText="1"/>
    </xf>
    <xf numFmtId="0" fontId="58" fillId="0" borderId="36" xfId="0" applyFont="1" applyBorder="1" applyAlignment="1">
      <alignment horizontal="center" vertical="center" wrapText="1"/>
    </xf>
    <xf numFmtId="0" fontId="59" fillId="0" borderId="49" xfId="0" applyFont="1" applyBorder="1" applyAlignment="1">
      <alignment horizontal="center" vertical="center" wrapText="1"/>
    </xf>
    <xf numFmtId="0" fontId="60" fillId="0" borderId="49" xfId="0" applyFont="1" applyBorder="1" applyAlignment="1">
      <alignment horizontal="center" vertical="center" wrapText="1"/>
    </xf>
    <xf numFmtId="0" fontId="61" fillId="0" borderId="37" xfId="0" applyFont="1" applyBorder="1" applyAlignment="1">
      <alignment horizontal="center" vertical="center" wrapText="1"/>
    </xf>
    <xf numFmtId="0" fontId="56" fillId="0" borderId="36" xfId="0" applyFont="1" applyBorder="1" applyAlignment="1">
      <alignment horizontal="center" vertical="center" wrapText="1"/>
    </xf>
    <xf numFmtId="0" fontId="59" fillId="0" borderId="17" xfId="0" applyFont="1" applyFill="1" applyBorder="1" applyAlignment="1">
      <alignment horizontal="center" vertical="center" wrapText="1"/>
    </xf>
    <xf numFmtId="0" fontId="60" fillId="0" borderId="17" xfId="0" applyFont="1" applyFill="1" applyBorder="1" applyAlignment="1">
      <alignment horizontal="center" vertical="center" wrapText="1"/>
    </xf>
    <xf numFmtId="0" fontId="58" fillId="0" borderId="16" xfId="0" applyFont="1" applyFill="1" applyBorder="1" applyAlignment="1">
      <alignment horizontal="center" vertical="center" wrapText="1"/>
    </xf>
    <xf numFmtId="0" fontId="9" fillId="0" borderId="17" xfId="0" quotePrefix="1" applyFont="1" applyFill="1" applyBorder="1" applyAlignment="1">
      <alignment horizontal="center" vertical="center"/>
    </xf>
    <xf numFmtId="0" fontId="58" fillId="0" borderId="13" xfId="0" applyFont="1" applyFill="1" applyBorder="1" applyAlignment="1">
      <alignment horizontal="center" vertical="center" wrapText="1"/>
    </xf>
    <xf numFmtId="0" fontId="59" fillId="0" borderId="14" xfId="0" applyFont="1" applyFill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70" fillId="0" borderId="14" xfId="0" applyFont="1" applyFill="1" applyBorder="1" applyAlignment="1">
      <alignment wrapText="1"/>
    </xf>
    <xf numFmtId="0" fontId="70" fillId="0" borderId="17" xfId="0" applyFont="1" applyFill="1" applyBorder="1" applyAlignment="1">
      <alignment wrapText="1"/>
    </xf>
    <xf numFmtId="0" fontId="31" fillId="0" borderId="17" xfId="0" applyFont="1" applyFill="1" applyBorder="1" applyAlignment="1">
      <alignment wrapText="1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70" fillId="0" borderId="44" xfId="0" applyFont="1" applyFill="1" applyBorder="1" applyAlignment="1">
      <alignment wrapText="1"/>
    </xf>
    <xf numFmtId="0" fontId="70" fillId="0" borderId="57" xfId="0" applyFont="1" applyFill="1" applyBorder="1" applyAlignment="1">
      <alignment wrapText="1"/>
    </xf>
    <xf numFmtId="0" fontId="0" fillId="0" borderId="13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31" fillId="0" borderId="44" xfId="0" applyFont="1" applyFill="1" applyBorder="1" applyAlignment="1">
      <alignment wrapText="1"/>
    </xf>
    <xf numFmtId="0" fontId="31" fillId="0" borderId="17" xfId="0" applyFont="1" applyBorder="1" applyAlignment="1">
      <alignment wrapText="1"/>
    </xf>
    <xf numFmtId="0" fontId="43" fillId="0" borderId="6" xfId="0" applyFont="1" applyBorder="1" applyAlignment="1">
      <alignment wrapText="1"/>
    </xf>
    <xf numFmtId="0" fontId="43" fillId="0" borderId="16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71" fillId="0" borderId="16" xfId="0" applyFont="1" applyBorder="1" applyAlignment="1">
      <alignment horizontal="center" vertical="center"/>
    </xf>
    <xf numFmtId="0" fontId="72" fillId="0" borderId="17" xfId="0" applyFont="1" applyBorder="1" applyAlignment="1">
      <alignment horizontal="center" vertical="center"/>
    </xf>
    <xf numFmtId="0" fontId="73" fillId="0" borderId="17" xfId="0" applyFont="1" applyBorder="1" applyAlignment="1">
      <alignment horizontal="center" vertical="center"/>
    </xf>
    <xf numFmtId="0" fontId="74" fillId="0" borderId="18" xfId="0" applyFont="1" applyBorder="1" applyAlignment="1">
      <alignment horizontal="center" vertical="center"/>
    </xf>
    <xf numFmtId="0" fontId="75" fillId="0" borderId="16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7" fillId="0" borderId="17" xfId="0" applyFont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0" fillId="0" borderId="58" xfId="0" applyBorder="1" applyAlignment="1">
      <alignment vertical="center" wrapText="1"/>
    </xf>
    <xf numFmtId="0" fontId="5" fillId="0" borderId="44" xfId="0" applyFont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left"/>
    </xf>
    <xf numFmtId="0" fontId="5" fillId="0" borderId="0" xfId="0" applyFont="1" applyFill="1" applyBorder="1" applyAlignment="1">
      <alignment vertical="center" wrapText="1"/>
    </xf>
    <xf numFmtId="0" fontId="0" fillId="0" borderId="0" xfId="0" applyAlignment="1"/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Alignment="1"/>
    <xf numFmtId="0" fontId="21" fillId="4" borderId="9" xfId="0" applyFont="1" applyFill="1" applyBorder="1" applyAlignment="1">
      <alignment vertical="center" wrapText="1"/>
    </xf>
    <xf numFmtId="0" fontId="21" fillId="4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28" fillId="2" borderId="25" xfId="0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6600"/>
      <color rgb="FF008000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51"/>
  <sheetViews>
    <sheetView view="pageLayout" topLeftCell="A23" zoomScaleSheetLayoutView="110" workbookViewId="0">
      <selection activeCell="A37" sqref="A37:Q38"/>
    </sheetView>
  </sheetViews>
  <sheetFormatPr defaultColWidth="9.140625" defaultRowHeight="15"/>
  <cols>
    <col min="1" max="1" width="39.28515625" style="3" customWidth="1"/>
    <col min="2" max="2" width="11.42578125" style="19" customWidth="1"/>
    <col min="3" max="3" width="5.28515625" style="19" customWidth="1"/>
    <col min="4" max="4" width="5.5703125" style="19" customWidth="1"/>
    <col min="5" max="5" width="4.85546875" style="19" customWidth="1"/>
    <col min="6" max="6" width="6.5703125" style="20" customWidth="1"/>
    <col min="7" max="7" width="4.7109375" style="21" customWidth="1"/>
    <col min="8" max="8" width="4.7109375" style="22" customWidth="1"/>
    <col min="9" max="9" width="4" style="23" customWidth="1"/>
    <col min="10" max="10" width="4.85546875" style="24" bestFit="1" customWidth="1"/>
    <col min="11" max="11" width="4.7109375" style="19" customWidth="1"/>
    <col min="12" max="12" width="7.28515625" style="20" customWidth="1"/>
    <col min="13" max="13" width="4.140625" style="21" customWidth="1"/>
    <col min="14" max="14" width="4" style="22" customWidth="1"/>
    <col min="15" max="15" width="4.140625" style="23" customWidth="1"/>
    <col min="16" max="16" width="4.140625" style="24" customWidth="1"/>
    <col min="17" max="17" width="4.42578125" style="19" customWidth="1"/>
    <col min="18" max="18" width="6.28515625" style="19" hidden="1" customWidth="1"/>
    <col min="19" max="19" width="9.140625" style="26"/>
    <col min="20" max="16384" width="9.140625" style="27"/>
  </cols>
  <sheetData>
    <row r="1" spans="1:18">
      <c r="A1" s="2" t="s">
        <v>0</v>
      </c>
      <c r="B1" s="357"/>
      <c r="C1" s="357"/>
      <c r="D1" s="357"/>
      <c r="E1" s="357"/>
      <c r="J1" s="94"/>
      <c r="K1" s="95"/>
      <c r="L1" s="477" t="s">
        <v>37</v>
      </c>
      <c r="M1" s="478"/>
      <c r="N1" s="478"/>
      <c r="O1" s="478"/>
      <c r="P1" s="478"/>
    </row>
    <row r="2" spans="1:18">
      <c r="A2" s="2" t="s">
        <v>78</v>
      </c>
      <c r="B2" s="357"/>
      <c r="C2" s="357"/>
      <c r="D2" s="357"/>
      <c r="E2" s="357"/>
      <c r="J2" s="94"/>
      <c r="K2" s="95"/>
      <c r="L2" s="477" t="s">
        <v>60</v>
      </c>
      <c r="M2" s="478"/>
      <c r="N2" s="478"/>
      <c r="O2" s="478"/>
      <c r="P2" s="478"/>
    </row>
    <row r="3" spans="1:18">
      <c r="A3" s="370" t="s">
        <v>201</v>
      </c>
      <c r="B3" s="357"/>
      <c r="C3" s="357"/>
      <c r="D3" s="357"/>
      <c r="E3" s="357"/>
    </row>
    <row r="4" spans="1:18">
      <c r="A4" s="358" t="s">
        <v>85</v>
      </c>
      <c r="B4" s="357"/>
      <c r="C4" s="357"/>
      <c r="D4" s="357"/>
      <c r="E4" s="357"/>
    </row>
    <row r="5" spans="1:18" ht="18" customHeight="1" thickBot="1">
      <c r="A5" s="358" t="s">
        <v>86</v>
      </c>
      <c r="B5" s="359"/>
      <c r="C5" s="359"/>
      <c r="D5" s="359"/>
      <c r="E5" s="359"/>
    </row>
    <row r="6" spans="1:18" ht="15.75" thickBot="1">
      <c r="A6" s="359" t="s">
        <v>79</v>
      </c>
      <c r="B6" s="357"/>
      <c r="C6" s="357"/>
      <c r="D6" s="357"/>
      <c r="E6" s="357"/>
      <c r="F6" s="28" t="s">
        <v>28</v>
      </c>
      <c r="G6" s="29"/>
      <c r="H6" s="30"/>
      <c r="I6" s="31"/>
      <c r="J6" s="32"/>
      <c r="K6" s="33"/>
      <c r="L6" s="28" t="s">
        <v>29</v>
      </c>
    </row>
    <row r="7" spans="1:18" ht="15.75" thickBot="1">
      <c r="A7" s="359" t="s">
        <v>80</v>
      </c>
      <c r="B7" s="357"/>
      <c r="C7" s="357"/>
      <c r="D7" s="357"/>
      <c r="E7" s="357"/>
      <c r="F7" s="34"/>
      <c r="G7" s="479" t="s">
        <v>30</v>
      </c>
      <c r="H7" s="480"/>
      <c r="I7" s="480"/>
      <c r="J7" s="480"/>
      <c r="K7" s="481"/>
      <c r="L7" s="35"/>
    </row>
    <row r="9" spans="1:18" ht="15.75" thickBot="1">
      <c r="E9" s="482" t="s">
        <v>61</v>
      </c>
      <c r="F9" s="482"/>
      <c r="G9" s="482"/>
      <c r="H9" s="482"/>
      <c r="I9" s="482"/>
      <c r="J9" s="482"/>
      <c r="K9" s="482"/>
      <c r="L9" s="482"/>
      <c r="M9" s="482"/>
    </row>
    <row r="10" spans="1:18" s="46" customFormat="1" ht="60.75" thickBot="1">
      <c r="A10" s="36" t="s">
        <v>1</v>
      </c>
      <c r="B10" s="37" t="s">
        <v>2</v>
      </c>
      <c r="C10" s="38" t="s">
        <v>55</v>
      </c>
      <c r="D10" s="38" t="s">
        <v>54</v>
      </c>
      <c r="E10" s="39" t="s">
        <v>32</v>
      </c>
      <c r="F10" s="40" t="s">
        <v>3</v>
      </c>
      <c r="G10" s="41" t="s">
        <v>4</v>
      </c>
      <c r="H10" s="42" t="s">
        <v>5</v>
      </c>
      <c r="I10" s="43" t="s">
        <v>6</v>
      </c>
      <c r="J10" s="44" t="s">
        <v>7</v>
      </c>
      <c r="K10" s="39" t="s">
        <v>8</v>
      </c>
      <c r="L10" s="40" t="s">
        <v>9</v>
      </c>
      <c r="M10" s="41" t="s">
        <v>10</v>
      </c>
      <c r="N10" s="96" t="s">
        <v>11</v>
      </c>
      <c r="O10" s="97" t="s">
        <v>12</v>
      </c>
      <c r="P10" s="44" t="s">
        <v>13</v>
      </c>
      <c r="Q10" s="39" t="s">
        <v>14</v>
      </c>
      <c r="R10" s="45" t="s">
        <v>45</v>
      </c>
    </row>
    <row r="11" spans="1:18" ht="15.75" thickBot="1">
      <c r="A11" s="47" t="s">
        <v>39</v>
      </c>
      <c r="B11" s="98"/>
      <c r="C11" s="49"/>
      <c r="D11" s="49"/>
      <c r="E11" s="49"/>
      <c r="F11" s="50"/>
      <c r="G11" s="51"/>
      <c r="H11" s="52"/>
      <c r="I11" s="53"/>
      <c r="J11" s="54"/>
      <c r="K11" s="49"/>
      <c r="L11" s="50"/>
      <c r="M11" s="51"/>
      <c r="N11" s="99"/>
      <c r="O11" s="100"/>
      <c r="P11" s="54"/>
      <c r="Q11" s="49"/>
      <c r="R11" s="55"/>
    </row>
    <row r="12" spans="1:18" ht="15.75" thickBot="1">
      <c r="A12" s="441" t="s">
        <v>72</v>
      </c>
      <c r="B12" s="436" t="s">
        <v>87</v>
      </c>
      <c r="C12" s="372" t="s">
        <v>66</v>
      </c>
      <c r="D12" s="372" t="s">
        <v>69</v>
      </c>
      <c r="E12" s="373">
        <v>1</v>
      </c>
      <c r="F12" s="374">
        <v>2</v>
      </c>
      <c r="G12" s="375">
        <v>1</v>
      </c>
      <c r="H12" s="376"/>
      <c r="I12" s="377"/>
      <c r="J12" s="378">
        <v>4</v>
      </c>
      <c r="K12" s="373" t="s">
        <v>70</v>
      </c>
      <c r="L12" s="374"/>
      <c r="M12" s="375"/>
      <c r="N12" s="376"/>
      <c r="O12" s="377"/>
      <c r="P12" s="378"/>
      <c r="Q12" s="373"/>
      <c r="R12" s="56"/>
    </row>
    <row r="13" spans="1:18" ht="15.75" thickBot="1">
      <c r="A13" s="442" t="s">
        <v>88</v>
      </c>
      <c r="B13" s="436" t="s">
        <v>89</v>
      </c>
      <c r="C13" s="380" t="s">
        <v>66</v>
      </c>
      <c r="D13" s="380" t="s">
        <v>69</v>
      </c>
      <c r="E13" s="381">
        <v>1</v>
      </c>
      <c r="F13" s="382">
        <v>2</v>
      </c>
      <c r="G13" s="383">
        <v>1</v>
      </c>
      <c r="H13" s="384"/>
      <c r="I13" s="385"/>
      <c r="J13" s="386">
        <v>4</v>
      </c>
      <c r="K13" s="381" t="s">
        <v>70</v>
      </c>
      <c r="L13" s="382"/>
      <c r="M13" s="383"/>
      <c r="N13" s="384"/>
      <c r="O13" s="385"/>
      <c r="P13" s="386"/>
      <c r="Q13" s="381"/>
      <c r="R13" s="56"/>
    </row>
    <row r="14" spans="1:18" ht="15.75" thickBot="1">
      <c r="A14" s="442" t="s">
        <v>202</v>
      </c>
      <c r="B14" s="436" t="s">
        <v>90</v>
      </c>
      <c r="C14" s="380" t="s">
        <v>66</v>
      </c>
      <c r="D14" s="380" t="s">
        <v>69</v>
      </c>
      <c r="E14" s="381">
        <v>1</v>
      </c>
      <c r="F14" s="432">
        <v>1</v>
      </c>
      <c r="G14" s="430">
        <v>1</v>
      </c>
      <c r="H14" s="384"/>
      <c r="I14" s="385"/>
      <c r="J14" s="386">
        <v>4</v>
      </c>
      <c r="K14" s="381" t="s">
        <v>70</v>
      </c>
      <c r="L14" s="382"/>
      <c r="M14" s="383"/>
      <c r="N14" s="384"/>
      <c r="O14" s="385"/>
      <c r="P14" s="386"/>
      <c r="Q14" s="381"/>
      <c r="R14" s="56"/>
    </row>
    <row r="15" spans="1:18" ht="15.75" thickBot="1">
      <c r="A15" s="442" t="s">
        <v>91</v>
      </c>
      <c r="B15" s="436" t="s">
        <v>92</v>
      </c>
      <c r="C15" s="380" t="s">
        <v>66</v>
      </c>
      <c r="D15" s="380" t="s">
        <v>69</v>
      </c>
      <c r="E15" s="381">
        <v>1</v>
      </c>
      <c r="F15" s="382">
        <v>2</v>
      </c>
      <c r="G15" s="383"/>
      <c r="H15" s="384"/>
      <c r="I15" s="385"/>
      <c r="J15" s="386">
        <v>4</v>
      </c>
      <c r="K15" s="381" t="s">
        <v>70</v>
      </c>
      <c r="L15" s="382"/>
      <c r="M15" s="383"/>
      <c r="N15" s="384"/>
      <c r="O15" s="385"/>
      <c r="P15" s="386"/>
      <c r="Q15" s="381"/>
      <c r="R15" s="56"/>
    </row>
    <row r="16" spans="1:18" ht="15.75" thickBot="1">
      <c r="A16" s="442" t="s">
        <v>93</v>
      </c>
      <c r="B16" s="436" t="s">
        <v>94</v>
      </c>
      <c r="C16" s="380" t="s">
        <v>73</v>
      </c>
      <c r="D16" s="380" t="s">
        <v>69</v>
      </c>
      <c r="E16" s="381">
        <v>1</v>
      </c>
      <c r="F16" s="382">
        <v>1</v>
      </c>
      <c r="G16" s="383">
        <v>1</v>
      </c>
      <c r="H16" s="384"/>
      <c r="I16" s="385"/>
      <c r="J16" s="386">
        <v>4</v>
      </c>
      <c r="K16" s="381" t="s">
        <v>70</v>
      </c>
      <c r="L16" s="382"/>
      <c r="M16" s="383"/>
      <c r="N16" s="384"/>
      <c r="O16" s="385"/>
      <c r="P16" s="386"/>
      <c r="Q16" s="381"/>
      <c r="R16" s="56"/>
    </row>
    <row r="17" spans="1:18" ht="30.75" thickBot="1">
      <c r="A17" s="442" t="s">
        <v>200</v>
      </c>
      <c r="B17" s="436" t="s">
        <v>95</v>
      </c>
      <c r="C17" s="380" t="s">
        <v>73</v>
      </c>
      <c r="D17" s="380" t="s">
        <v>69</v>
      </c>
      <c r="E17" s="381">
        <v>1</v>
      </c>
      <c r="F17" s="382"/>
      <c r="G17" s="383"/>
      <c r="H17" s="384">
        <v>4</v>
      </c>
      <c r="I17" s="385"/>
      <c r="J17" s="386">
        <v>3</v>
      </c>
      <c r="K17" s="381" t="s">
        <v>67</v>
      </c>
      <c r="L17" s="382"/>
      <c r="M17" s="383"/>
      <c r="N17" s="384"/>
      <c r="O17" s="385"/>
      <c r="P17" s="386"/>
      <c r="Q17" s="381"/>
      <c r="R17" s="56"/>
    </row>
    <row r="18" spans="1:18" ht="30.75" thickBot="1">
      <c r="A18" s="442" t="s">
        <v>96</v>
      </c>
      <c r="B18" s="436" t="s">
        <v>97</v>
      </c>
      <c r="C18" s="380" t="s">
        <v>73</v>
      </c>
      <c r="D18" s="380" t="s">
        <v>69</v>
      </c>
      <c r="E18" s="381">
        <v>1</v>
      </c>
      <c r="F18" s="382"/>
      <c r="G18" s="383"/>
      <c r="H18" s="384">
        <v>4</v>
      </c>
      <c r="I18" s="385"/>
      <c r="J18" s="386">
        <v>3</v>
      </c>
      <c r="K18" s="381" t="s">
        <v>67</v>
      </c>
      <c r="L18" s="382"/>
      <c r="M18" s="383"/>
      <c r="N18" s="384"/>
      <c r="O18" s="385"/>
      <c r="P18" s="386"/>
      <c r="Q18" s="381"/>
      <c r="R18" s="56"/>
    </row>
    <row r="19" spans="1:18" ht="15.75" thickBot="1">
      <c r="A19" s="443" t="s">
        <v>165</v>
      </c>
      <c r="B19" s="436" t="s">
        <v>98</v>
      </c>
      <c r="C19" s="403" t="s">
        <v>65</v>
      </c>
      <c r="D19" s="403" t="s">
        <v>74</v>
      </c>
      <c r="E19" s="404">
        <v>1</v>
      </c>
      <c r="F19" s="405">
        <v>2</v>
      </c>
      <c r="G19" s="406">
        <v>1</v>
      </c>
      <c r="H19" s="407"/>
      <c r="I19" s="408"/>
      <c r="J19" s="409">
        <v>2</v>
      </c>
      <c r="K19" s="404" t="s">
        <v>67</v>
      </c>
      <c r="L19" s="405"/>
      <c r="M19" s="406"/>
      <c r="N19" s="407"/>
      <c r="O19" s="408"/>
      <c r="P19" s="409"/>
      <c r="Q19" s="404"/>
      <c r="R19" s="56"/>
    </row>
    <row r="20" spans="1:18">
      <c r="A20" s="443" t="s">
        <v>203</v>
      </c>
      <c r="B20" s="436" t="s">
        <v>99</v>
      </c>
      <c r="C20" s="403" t="s">
        <v>65</v>
      </c>
      <c r="D20" s="403" t="s">
        <v>74</v>
      </c>
      <c r="E20" s="404">
        <v>2</v>
      </c>
      <c r="F20" s="405">
        <v>2</v>
      </c>
      <c r="G20" s="406">
        <v>1</v>
      </c>
      <c r="H20" s="407"/>
      <c r="I20" s="408"/>
      <c r="J20" s="409">
        <v>2</v>
      </c>
      <c r="K20" s="404" t="s">
        <v>67</v>
      </c>
      <c r="L20" s="405"/>
      <c r="M20" s="406"/>
      <c r="N20" s="407"/>
      <c r="O20" s="408"/>
      <c r="P20" s="409"/>
      <c r="Q20" s="404"/>
      <c r="R20" s="56"/>
    </row>
    <row r="21" spans="1:18">
      <c r="A21" s="442" t="s">
        <v>163</v>
      </c>
      <c r="B21" s="440" t="s">
        <v>174</v>
      </c>
      <c r="C21" s="380" t="s">
        <v>66</v>
      </c>
      <c r="D21" s="380" t="s">
        <v>69</v>
      </c>
      <c r="E21" s="381">
        <v>1</v>
      </c>
      <c r="F21" s="382"/>
      <c r="G21" s="383"/>
      <c r="H21" s="384"/>
      <c r="I21" s="385"/>
      <c r="J21" s="386"/>
      <c r="K21" s="381"/>
      <c r="L21" s="382">
        <v>2</v>
      </c>
      <c r="M21" s="383"/>
      <c r="N21" s="384"/>
      <c r="O21" s="385"/>
      <c r="P21" s="387">
        <v>4</v>
      </c>
      <c r="Q21" s="388" t="s">
        <v>70</v>
      </c>
      <c r="R21" s="56"/>
    </row>
    <row r="22" spans="1:18">
      <c r="A22" s="442" t="s">
        <v>100</v>
      </c>
      <c r="B22" s="440" t="s">
        <v>101</v>
      </c>
      <c r="C22" s="380" t="s">
        <v>66</v>
      </c>
      <c r="D22" s="380" t="s">
        <v>69</v>
      </c>
      <c r="E22" s="381">
        <v>1</v>
      </c>
      <c r="F22" s="382"/>
      <c r="G22" s="383"/>
      <c r="H22" s="384"/>
      <c r="I22" s="385"/>
      <c r="J22" s="386"/>
      <c r="K22" s="381"/>
      <c r="L22" s="382">
        <v>2</v>
      </c>
      <c r="M22" s="383">
        <v>1</v>
      </c>
      <c r="N22" s="384"/>
      <c r="O22" s="385"/>
      <c r="P22" s="387">
        <v>4</v>
      </c>
      <c r="Q22" s="388" t="s">
        <v>70</v>
      </c>
      <c r="R22" s="56"/>
    </row>
    <row r="23" spans="1:18">
      <c r="A23" s="442" t="s">
        <v>102</v>
      </c>
      <c r="B23" s="440" t="s">
        <v>103</v>
      </c>
      <c r="C23" s="380" t="s">
        <v>66</v>
      </c>
      <c r="D23" s="380" t="s">
        <v>69</v>
      </c>
      <c r="E23" s="381">
        <v>1</v>
      </c>
      <c r="F23" s="382"/>
      <c r="G23" s="383"/>
      <c r="H23" s="384"/>
      <c r="I23" s="385"/>
      <c r="J23" s="386"/>
      <c r="K23" s="381"/>
      <c r="L23" s="382">
        <v>2</v>
      </c>
      <c r="M23" s="383">
        <v>1</v>
      </c>
      <c r="N23" s="384"/>
      <c r="O23" s="385"/>
      <c r="P23" s="387">
        <v>4</v>
      </c>
      <c r="Q23" s="388" t="s">
        <v>70</v>
      </c>
      <c r="R23" s="56"/>
    </row>
    <row r="24" spans="1:18">
      <c r="A24" s="442" t="s">
        <v>204</v>
      </c>
      <c r="B24" s="440" t="s">
        <v>105</v>
      </c>
      <c r="C24" s="397" t="s">
        <v>66</v>
      </c>
      <c r="D24" s="380" t="s">
        <v>69</v>
      </c>
      <c r="E24" s="381">
        <v>1</v>
      </c>
      <c r="F24" s="382"/>
      <c r="G24" s="383"/>
      <c r="H24" s="384"/>
      <c r="I24" s="385"/>
      <c r="J24" s="386"/>
      <c r="K24" s="381"/>
      <c r="L24" s="432">
        <v>1</v>
      </c>
      <c r="M24" s="430">
        <v>1</v>
      </c>
      <c r="N24" s="384"/>
      <c r="O24" s="385"/>
      <c r="P24" s="387">
        <v>4</v>
      </c>
      <c r="Q24" s="388" t="s">
        <v>71</v>
      </c>
      <c r="R24" s="56"/>
    </row>
    <row r="25" spans="1:18" ht="30">
      <c r="A25" s="442" t="s">
        <v>104</v>
      </c>
      <c r="B25" s="440" t="s">
        <v>107</v>
      </c>
      <c r="C25" s="380" t="s">
        <v>73</v>
      </c>
      <c r="D25" s="380" t="s">
        <v>69</v>
      </c>
      <c r="E25" s="381">
        <v>1</v>
      </c>
      <c r="F25" s="382"/>
      <c r="G25" s="383"/>
      <c r="H25" s="384"/>
      <c r="I25" s="385"/>
      <c r="J25" s="386"/>
      <c r="K25" s="381"/>
      <c r="L25" s="382">
        <v>2</v>
      </c>
      <c r="M25" s="383"/>
      <c r="N25" s="384"/>
      <c r="O25" s="385"/>
      <c r="P25" s="387">
        <v>4</v>
      </c>
      <c r="Q25" s="388" t="s">
        <v>70</v>
      </c>
      <c r="R25" s="56"/>
    </row>
    <row r="26" spans="1:18" ht="21" customHeight="1">
      <c r="A26" s="442" t="s">
        <v>106</v>
      </c>
      <c r="B26" s="440" t="s">
        <v>108</v>
      </c>
      <c r="C26" s="380" t="s">
        <v>73</v>
      </c>
      <c r="D26" s="380" t="s">
        <v>69</v>
      </c>
      <c r="E26" s="381">
        <v>1</v>
      </c>
      <c r="F26" s="382"/>
      <c r="G26" s="383"/>
      <c r="H26" s="384"/>
      <c r="I26" s="385"/>
      <c r="J26" s="386"/>
      <c r="K26" s="381"/>
      <c r="L26" s="382">
        <v>2</v>
      </c>
      <c r="M26" s="383">
        <v>1</v>
      </c>
      <c r="N26" s="384"/>
      <c r="O26" s="385"/>
      <c r="P26" s="387">
        <v>4</v>
      </c>
      <c r="Q26" s="388" t="s">
        <v>70</v>
      </c>
      <c r="R26" s="56"/>
    </row>
    <row r="27" spans="1:18" ht="30">
      <c r="A27" s="442" t="s">
        <v>197</v>
      </c>
      <c r="B27" s="440" t="s">
        <v>110</v>
      </c>
      <c r="C27" s="380" t="s">
        <v>73</v>
      </c>
      <c r="D27" s="380" t="s">
        <v>69</v>
      </c>
      <c r="E27" s="381">
        <v>1</v>
      </c>
      <c r="F27" s="382"/>
      <c r="G27" s="383"/>
      <c r="H27" s="384"/>
      <c r="I27" s="385"/>
      <c r="J27" s="386"/>
      <c r="K27" s="381"/>
      <c r="L27" s="382"/>
      <c r="M27" s="383"/>
      <c r="N27" s="384">
        <v>4</v>
      </c>
      <c r="O27" s="385"/>
      <c r="P27" s="387">
        <v>2</v>
      </c>
      <c r="Q27" s="388" t="s">
        <v>67</v>
      </c>
      <c r="R27" s="56"/>
    </row>
    <row r="28" spans="1:18" ht="45">
      <c r="A28" s="442" t="s">
        <v>109</v>
      </c>
      <c r="B28" s="440" t="s">
        <v>111</v>
      </c>
      <c r="C28" s="380" t="s">
        <v>73</v>
      </c>
      <c r="D28" s="380" t="s">
        <v>69</v>
      </c>
      <c r="E28" s="381">
        <v>1</v>
      </c>
      <c r="F28" s="382"/>
      <c r="G28" s="383"/>
      <c r="H28" s="384"/>
      <c r="I28" s="385"/>
      <c r="J28" s="386"/>
      <c r="K28" s="381"/>
      <c r="L28" s="382"/>
      <c r="M28" s="383"/>
      <c r="N28" s="384">
        <v>4</v>
      </c>
      <c r="O28" s="385"/>
      <c r="P28" s="387">
        <v>2</v>
      </c>
      <c r="Q28" s="388" t="s">
        <v>67</v>
      </c>
      <c r="R28" s="56"/>
    </row>
    <row r="29" spans="1:18">
      <c r="A29" s="442" t="s">
        <v>113</v>
      </c>
      <c r="B29" s="440" t="s">
        <v>112</v>
      </c>
      <c r="C29" s="380" t="s">
        <v>65</v>
      </c>
      <c r="D29" s="380" t="s">
        <v>69</v>
      </c>
      <c r="E29" s="381">
        <v>1</v>
      </c>
      <c r="F29" s="382"/>
      <c r="G29" s="383"/>
      <c r="H29" s="384">
        <v>2</v>
      </c>
      <c r="I29" s="385"/>
      <c r="J29" s="386">
        <v>2</v>
      </c>
      <c r="K29" s="381" t="s">
        <v>67</v>
      </c>
      <c r="L29" s="382"/>
      <c r="M29" s="383"/>
      <c r="N29" s="384">
        <v>2</v>
      </c>
      <c r="O29" s="385"/>
      <c r="P29" s="387">
        <v>2</v>
      </c>
      <c r="Q29" s="388" t="s">
        <v>67</v>
      </c>
      <c r="R29" s="56"/>
    </row>
    <row r="30" spans="1:18">
      <c r="A30" s="453" t="s">
        <v>115</v>
      </c>
      <c r="B30" s="440" t="s">
        <v>114</v>
      </c>
      <c r="C30" s="389" t="s">
        <v>73</v>
      </c>
      <c r="D30" s="380" t="s">
        <v>69</v>
      </c>
      <c r="E30" s="390">
        <v>2</v>
      </c>
      <c r="F30" s="391"/>
      <c r="G30" s="392"/>
      <c r="H30" s="392"/>
      <c r="I30" s="393"/>
      <c r="J30" s="394"/>
      <c r="K30" s="390"/>
      <c r="L30" s="391"/>
      <c r="M30" s="392"/>
      <c r="N30" s="392"/>
      <c r="O30" s="385">
        <v>2</v>
      </c>
      <c r="P30" s="395">
        <v>3</v>
      </c>
      <c r="Q30" s="396" t="s">
        <v>71</v>
      </c>
      <c r="R30" s="56"/>
    </row>
    <row r="31" spans="1:18" ht="15.75" thickBot="1">
      <c r="A31" s="442" t="s">
        <v>75</v>
      </c>
      <c r="B31" s="440" t="s">
        <v>175</v>
      </c>
      <c r="C31" s="397" t="s">
        <v>65</v>
      </c>
      <c r="D31" s="380" t="s">
        <v>69</v>
      </c>
      <c r="E31" s="398">
        <v>1</v>
      </c>
      <c r="F31" s="9"/>
      <c r="G31" s="10"/>
      <c r="H31" s="309">
        <v>2</v>
      </c>
      <c r="I31" s="12"/>
      <c r="J31" s="13"/>
      <c r="K31" s="219"/>
      <c r="L31" s="9"/>
      <c r="M31" s="10"/>
      <c r="N31" s="433">
        <v>2</v>
      </c>
      <c r="O31" s="12"/>
      <c r="P31" s="13" t="s">
        <v>76</v>
      </c>
      <c r="Q31" s="219" t="s">
        <v>77</v>
      </c>
      <c r="R31" s="56"/>
    </row>
    <row r="32" spans="1:18" ht="15.75" thickBot="1">
      <c r="A32" s="57" t="s">
        <v>19</v>
      </c>
      <c r="B32" s="58"/>
      <c r="C32" s="58"/>
      <c r="D32" s="58"/>
      <c r="E32" s="59"/>
      <c r="F32" s="60">
        <f>SUMIFS(F12:F31,$E12:$E31,"=1")</f>
        <v>10</v>
      </c>
      <c r="G32" s="61">
        <f>SUMIFS(G12:G31,$E12:$E31,"=1")</f>
        <v>5</v>
      </c>
      <c r="H32" s="62">
        <f>SUMIFS(H12:H31,$E12:$E31,"=1")</f>
        <v>12</v>
      </c>
      <c r="I32" s="63">
        <f>SUMIFS(I12:I31,$E12:$E31,"=1")</f>
        <v>0</v>
      </c>
      <c r="J32" s="64">
        <f>SUMIFS(J12:J31,$E12:$E31,"=1")+SUMIFS(J12:J31,$D12:$D31,"=DO",$E12:$E31,"=2")</f>
        <v>30</v>
      </c>
      <c r="K32" s="59"/>
      <c r="L32" s="60">
        <f>SUMIFS(L12:L31,$E12:$E31,"=1")</f>
        <v>11</v>
      </c>
      <c r="M32" s="61">
        <f>SUMIFS(M12:M31,$E12:$E31,"=1")</f>
        <v>4</v>
      </c>
      <c r="N32" s="62">
        <f>SUMIFS(N12:N31,$E12:$E31,"=1")</f>
        <v>12</v>
      </c>
      <c r="O32" s="63">
        <f>SUMIFS(O12:O31,$E12:$E31,"=1")</f>
        <v>0</v>
      </c>
      <c r="P32" s="64">
        <v>30</v>
      </c>
      <c r="Q32" s="59"/>
      <c r="R32" s="234"/>
    </row>
    <row r="33" spans="1:19" ht="15.75" thickBot="1">
      <c r="A33" s="65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36"/>
    </row>
    <row r="34" spans="1:19" ht="15.75" thickBot="1">
      <c r="A34" s="101" t="s">
        <v>38</v>
      </c>
      <c r="B34" s="102"/>
      <c r="C34" s="66"/>
      <c r="D34" s="66"/>
      <c r="E34" s="66"/>
      <c r="F34" s="67"/>
      <c r="G34" s="103"/>
      <c r="H34" s="104"/>
      <c r="I34" s="105"/>
      <c r="J34" s="71"/>
      <c r="K34" s="66"/>
      <c r="L34" s="67"/>
      <c r="M34" s="103"/>
      <c r="N34" s="104"/>
      <c r="O34" s="105"/>
      <c r="P34" s="71"/>
      <c r="Q34" s="72"/>
      <c r="R34" s="72"/>
    </row>
    <row r="35" spans="1:19">
      <c r="A35" s="371" t="s">
        <v>172</v>
      </c>
      <c r="B35" s="379" t="s">
        <v>116</v>
      </c>
      <c r="C35" s="380" t="s">
        <v>73</v>
      </c>
      <c r="D35" s="380" t="s">
        <v>66</v>
      </c>
      <c r="E35" s="381">
        <v>0</v>
      </c>
      <c r="F35" s="382"/>
      <c r="G35" s="383"/>
      <c r="H35" s="384">
        <v>2</v>
      </c>
      <c r="I35" s="385"/>
      <c r="J35" s="386">
        <v>2</v>
      </c>
      <c r="K35" s="381" t="s">
        <v>67</v>
      </c>
      <c r="L35" s="382"/>
      <c r="M35" s="383"/>
      <c r="N35" s="384">
        <v>2</v>
      </c>
      <c r="O35" s="385"/>
      <c r="P35" s="387">
        <v>2</v>
      </c>
      <c r="Q35" s="388" t="s">
        <v>67</v>
      </c>
      <c r="R35" s="243"/>
    </row>
    <row r="36" spans="1:19" ht="25.5">
      <c r="A36" s="323" t="s">
        <v>166</v>
      </c>
      <c r="B36" s="379" t="s">
        <v>117</v>
      </c>
      <c r="C36" s="380" t="s">
        <v>73</v>
      </c>
      <c r="D36" s="380" t="s">
        <v>66</v>
      </c>
      <c r="E36" s="381">
        <v>0</v>
      </c>
      <c r="F36" s="382">
        <v>2</v>
      </c>
      <c r="G36" s="383">
        <v>1</v>
      </c>
      <c r="H36" s="384"/>
      <c r="I36" s="385"/>
      <c r="J36" s="386">
        <v>2</v>
      </c>
      <c r="K36" s="381" t="s">
        <v>67</v>
      </c>
      <c r="L36" s="382">
        <v>2</v>
      </c>
      <c r="M36" s="383">
        <v>1</v>
      </c>
      <c r="N36" s="384"/>
      <c r="O36" s="385"/>
      <c r="P36" s="387">
        <v>2</v>
      </c>
      <c r="Q36" s="388" t="s">
        <v>67</v>
      </c>
      <c r="R36" s="243"/>
    </row>
    <row r="37" spans="1:19">
      <c r="A37" s="454" t="s">
        <v>230</v>
      </c>
      <c r="B37" s="455" t="s">
        <v>231</v>
      </c>
      <c r="C37" s="456" t="s">
        <v>65</v>
      </c>
      <c r="D37" s="456" t="s">
        <v>66</v>
      </c>
      <c r="E37" s="457">
        <v>1</v>
      </c>
      <c r="F37" s="458">
        <v>2</v>
      </c>
      <c r="G37" s="459">
        <v>2</v>
      </c>
      <c r="H37" s="460"/>
      <c r="I37" s="461"/>
      <c r="J37" s="462">
        <v>5</v>
      </c>
      <c r="K37" s="457" t="s">
        <v>70</v>
      </c>
      <c r="L37" s="458"/>
      <c r="M37" s="459"/>
      <c r="N37" s="460"/>
      <c r="O37" s="461"/>
      <c r="P37" s="462"/>
      <c r="Q37" s="457"/>
      <c r="R37" s="243"/>
    </row>
    <row r="38" spans="1:19" ht="27" thickBot="1">
      <c r="A38" s="454" t="s">
        <v>232</v>
      </c>
      <c r="B38" s="455" t="s">
        <v>233</v>
      </c>
      <c r="C38" s="456" t="s">
        <v>65</v>
      </c>
      <c r="D38" s="456" t="s">
        <v>66</v>
      </c>
      <c r="E38" s="457">
        <v>1</v>
      </c>
      <c r="F38" s="458"/>
      <c r="G38" s="459"/>
      <c r="H38" s="460"/>
      <c r="I38" s="461"/>
      <c r="J38" s="462"/>
      <c r="K38" s="457"/>
      <c r="L38" s="458">
        <v>2</v>
      </c>
      <c r="M38" s="459">
        <v>2</v>
      </c>
      <c r="N38" s="460"/>
      <c r="O38" s="461"/>
      <c r="P38" s="462">
        <v>5</v>
      </c>
      <c r="Q38" s="457" t="s">
        <v>70</v>
      </c>
      <c r="R38" s="56"/>
    </row>
    <row r="39" spans="1:19" ht="15.75" thickBot="1">
      <c r="A39" s="78" t="s">
        <v>19</v>
      </c>
      <c r="B39" s="106"/>
      <c r="C39" s="106"/>
      <c r="D39" s="106"/>
      <c r="E39" s="106"/>
      <c r="F39" s="107">
        <f>SUMIFS(F35:F38,$D35:$D38,"=DF")</f>
        <v>4</v>
      </c>
      <c r="G39" s="108">
        <f>SUMIFS(G35:G38,$D35:$D38,"=DF")</f>
        <v>3</v>
      </c>
      <c r="H39" s="109">
        <f>SUMIFS(H35:H38,$D35:$D38,"=DF")</f>
        <v>2</v>
      </c>
      <c r="I39" s="110">
        <f>SUMIFS(I35:I38,$D35:$D38,"=DF")</f>
        <v>0</v>
      </c>
      <c r="J39" s="205">
        <f>SUMIFS(J35:J38,$D35:$D38,"=DF")</f>
        <v>9</v>
      </c>
      <c r="K39" s="111"/>
      <c r="L39" s="107">
        <f>SUMIFS(L35:L38,$D35:$D38,"=DF")</f>
        <v>4</v>
      </c>
      <c r="M39" s="108">
        <f>SUMIFS(M35:M38,$D35:$D38,"=DF")</f>
        <v>3</v>
      </c>
      <c r="N39" s="109">
        <f>SUMIFS(N35:N38,$D35:$D38,"=DF")</f>
        <v>2</v>
      </c>
      <c r="O39" s="110">
        <f>SUMIFS(O35:O38,$D35:$D38,"=DF")</f>
        <v>0</v>
      </c>
      <c r="P39" s="205">
        <f>SUMIFS(P35:P38,$D35:$D38,"=DF")</f>
        <v>9</v>
      </c>
      <c r="Q39" s="111"/>
      <c r="R39" s="111"/>
    </row>
    <row r="40" spans="1:19" s="92" customFormat="1">
      <c r="A40" s="207"/>
      <c r="B40" s="208"/>
      <c r="C40" s="208"/>
      <c r="D40" s="208"/>
      <c r="E40" s="208"/>
      <c r="F40" s="208"/>
      <c r="G40" s="208"/>
      <c r="H40" s="208"/>
      <c r="I40" s="208"/>
      <c r="J40" s="209"/>
      <c r="K40" s="208"/>
      <c r="L40" s="208"/>
      <c r="M40" s="208"/>
      <c r="N40" s="208"/>
      <c r="O40" s="208"/>
      <c r="P40" s="209"/>
      <c r="Q40" s="208"/>
      <c r="R40" s="25"/>
      <c r="S40" s="26"/>
    </row>
    <row r="41" spans="1:19">
      <c r="A41" s="344" t="s">
        <v>68</v>
      </c>
      <c r="B41" s="361"/>
      <c r="C41" s="361"/>
      <c r="D41" s="361"/>
      <c r="E41" s="361"/>
      <c r="F41" s="362"/>
      <c r="G41" s="363"/>
      <c r="H41" s="364"/>
      <c r="I41" s="365"/>
      <c r="J41" s="366"/>
      <c r="K41" s="361"/>
      <c r="L41" s="362"/>
      <c r="M41" s="363"/>
      <c r="N41" s="364"/>
      <c r="O41" s="365"/>
      <c r="P41" s="366"/>
      <c r="Q41" s="361"/>
      <c r="R41" s="305"/>
    </row>
    <row r="42" spans="1:19" ht="84" customHeight="1">
      <c r="A42" s="483" t="s">
        <v>58</v>
      </c>
      <c r="B42" s="484"/>
      <c r="C42" s="484"/>
      <c r="D42" s="484"/>
      <c r="E42" s="484"/>
      <c r="F42" s="484"/>
      <c r="G42" s="484"/>
      <c r="H42" s="484"/>
      <c r="I42" s="484"/>
      <c r="J42" s="484"/>
      <c r="K42" s="484"/>
      <c r="L42" s="484"/>
      <c r="M42" s="484"/>
      <c r="N42" s="484"/>
      <c r="O42" s="484"/>
      <c r="P42" s="484"/>
      <c r="Q42" s="484"/>
      <c r="R42" s="484"/>
    </row>
    <row r="43" spans="1:19" ht="65.25" customHeight="1">
      <c r="A43" s="485" t="s">
        <v>59</v>
      </c>
      <c r="B43" s="484"/>
      <c r="C43" s="484"/>
      <c r="D43" s="484"/>
      <c r="E43" s="484"/>
      <c r="F43" s="484"/>
      <c r="K43" s="305"/>
      <c r="Q43" s="305"/>
      <c r="R43" s="305"/>
    </row>
    <row r="45" spans="1:19" s="74" customFormat="1">
      <c r="A45" s="3"/>
      <c r="B45" s="19"/>
      <c r="C45" s="19"/>
      <c r="D45" s="19"/>
      <c r="E45" s="19"/>
      <c r="F45" s="20"/>
      <c r="G45" s="21"/>
      <c r="H45" s="22"/>
      <c r="I45" s="23"/>
      <c r="J45" s="24"/>
      <c r="K45" s="19"/>
      <c r="L45" s="20"/>
      <c r="M45" s="21"/>
      <c r="N45" s="22"/>
      <c r="O45" s="23"/>
      <c r="P45" s="24"/>
      <c r="Q45" s="19"/>
      <c r="R45" s="237"/>
      <c r="S45" s="73"/>
    </row>
    <row r="46" spans="1:19" ht="15.75" thickBot="1"/>
    <row r="47" spans="1:19" ht="15.75" thickBot="1">
      <c r="A47" s="112"/>
      <c r="B47" s="33"/>
      <c r="C47" s="33"/>
      <c r="D47" s="33"/>
      <c r="E47" s="113"/>
      <c r="F47" s="472">
        <f>SUM(F32:I32)</f>
        <v>27</v>
      </c>
      <c r="G47" s="473"/>
      <c r="H47" s="473"/>
      <c r="I47" s="474"/>
      <c r="J47" s="475"/>
      <c r="K47" s="476"/>
      <c r="L47" s="472">
        <f>SUM(L32:O32)</f>
        <v>27</v>
      </c>
      <c r="M47" s="473"/>
      <c r="N47" s="473"/>
      <c r="O47" s="474"/>
      <c r="P47" s="475"/>
      <c r="Q47" s="476"/>
      <c r="R47" s="238">
        <f>SUMIF($E12:$E38,"=1",R12:R38)</f>
        <v>0</v>
      </c>
    </row>
    <row r="48" spans="1:19">
      <c r="F48" s="114"/>
      <c r="G48" s="115"/>
      <c r="H48" s="116"/>
      <c r="I48" s="117"/>
      <c r="J48" s="118"/>
      <c r="K48" s="119"/>
      <c r="L48" s="114"/>
      <c r="M48" s="115"/>
      <c r="N48" s="116"/>
      <c r="O48" s="117"/>
    </row>
    <row r="49" spans="6:15">
      <c r="F49" s="471"/>
      <c r="G49" s="471"/>
      <c r="H49" s="471"/>
      <c r="I49" s="471"/>
      <c r="J49" s="118"/>
      <c r="K49" s="119"/>
      <c r="L49" s="471"/>
      <c r="M49" s="471"/>
      <c r="N49" s="471"/>
      <c r="O49" s="471"/>
    </row>
    <row r="50" spans="6:15">
      <c r="F50" s="114"/>
      <c r="G50" s="115"/>
      <c r="H50" s="116"/>
      <c r="I50" s="117"/>
      <c r="J50" s="471"/>
      <c r="K50" s="471"/>
      <c r="L50" s="114"/>
      <c r="M50" s="115"/>
      <c r="N50" s="116"/>
      <c r="O50" s="117"/>
    </row>
    <row r="51" spans="6:15">
      <c r="F51" s="114"/>
      <c r="G51" s="115"/>
      <c r="H51" s="116"/>
      <c r="I51" s="117"/>
      <c r="J51" s="118"/>
      <c r="K51" s="119"/>
      <c r="L51" s="114"/>
      <c r="M51" s="115"/>
      <c r="N51" s="116"/>
      <c r="O51" s="117"/>
    </row>
  </sheetData>
  <mergeCells count="13">
    <mergeCell ref="P47:Q47"/>
    <mergeCell ref="L1:P1"/>
    <mergeCell ref="L2:P2"/>
    <mergeCell ref="G7:K7"/>
    <mergeCell ref="E9:M9"/>
    <mergeCell ref="A42:R42"/>
    <mergeCell ref="A43:F43"/>
    <mergeCell ref="J50:K50"/>
    <mergeCell ref="F49:I49"/>
    <mergeCell ref="L49:O49"/>
    <mergeCell ref="F47:I47"/>
    <mergeCell ref="L47:O47"/>
    <mergeCell ref="J47:K47"/>
  </mergeCells>
  <phoneticPr fontId="0" type="noConversion"/>
  <conditionalFormatting sqref="J40">
    <cfRule type="cellIs" dxfId="10" priority="2" operator="greaterThan">
      <formula>30</formula>
    </cfRule>
    <cfRule type="cellIs" dxfId="9" priority="4" operator="greaterThan">
      <formula>30</formula>
    </cfRule>
    <cfRule type="cellIs" dxfId="8" priority="5" operator="greaterThan">
      <formula>30</formula>
    </cfRule>
  </conditionalFormatting>
  <conditionalFormatting sqref="P40">
    <cfRule type="cellIs" dxfId="7" priority="1" operator="greaterThan">
      <formula>30</formula>
    </cfRule>
    <cfRule type="cellIs" dxfId="6" priority="3" operator="greaterThan">
      <formula>30</formula>
    </cfRule>
  </conditionalFormatting>
  <pageMargins left="0.35" right="0.16" top="0.44" bottom="0.6" header="0.25" footer="0.17"/>
  <pageSetup paperSize="9" scale="72" orientation="portrait" r:id="rId1"/>
  <headerFooter>
    <oddFooter>&amp;LRECTOR,
Prof.univ.dr. Cezar Ionuț SPÎNU&amp;CDECAN,
Conf.univ.dr. Anamaria PREDA&amp;RDIRECTOR DEPARTAMENT,
Conf.univ.dr. Daniela DINCĂ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S62"/>
  <sheetViews>
    <sheetView view="pageLayout" topLeftCell="A33" zoomScaleSheetLayoutView="120" workbookViewId="0">
      <selection activeCell="C46" sqref="C46"/>
    </sheetView>
  </sheetViews>
  <sheetFormatPr defaultColWidth="9.140625" defaultRowHeight="15"/>
  <cols>
    <col min="1" max="1" width="36.140625" style="204" customWidth="1"/>
    <col min="2" max="2" width="12.7109375" style="201" customWidth="1"/>
    <col min="3" max="3" width="5.85546875" style="201" customWidth="1"/>
    <col min="4" max="4" width="6" style="201" customWidth="1"/>
    <col min="5" max="5" width="4.85546875" style="201" customWidth="1"/>
    <col min="6" max="6" width="6.5703125" style="20" bestFit="1" customWidth="1"/>
    <col min="7" max="7" width="4.140625" style="21" customWidth="1"/>
    <col min="8" max="8" width="3.85546875" style="22" customWidth="1"/>
    <col min="9" max="9" width="4" style="23" customWidth="1"/>
    <col min="10" max="10" width="6" style="24" bestFit="1" customWidth="1"/>
    <col min="11" max="11" width="4.7109375" style="201" customWidth="1"/>
    <col min="12" max="12" width="7" style="20" customWidth="1"/>
    <col min="13" max="13" width="4.140625" style="21" customWidth="1"/>
    <col min="14" max="14" width="4" style="22" customWidth="1"/>
    <col min="15" max="15" width="5.5703125" style="23" customWidth="1"/>
    <col min="16" max="16" width="7" style="24" bestFit="1" customWidth="1"/>
    <col min="17" max="17" width="4.42578125" style="201" customWidth="1"/>
    <col min="18" max="18" width="6.140625" style="201" hidden="1" customWidth="1"/>
    <col min="19" max="19" width="9.140625" style="26"/>
    <col min="20" max="16384" width="9.140625" style="27"/>
  </cols>
  <sheetData>
    <row r="1" spans="1:18">
      <c r="A1" s="2" t="s">
        <v>0</v>
      </c>
      <c r="B1" s="357"/>
      <c r="C1" s="357"/>
      <c r="D1" s="357"/>
      <c r="E1" s="357"/>
      <c r="L1" s="477" t="s">
        <v>37</v>
      </c>
      <c r="M1" s="478"/>
      <c r="N1" s="478"/>
      <c r="O1" s="478"/>
      <c r="P1" s="478"/>
      <c r="Q1" s="33"/>
    </row>
    <row r="2" spans="1:18">
      <c r="A2" s="2" t="s">
        <v>78</v>
      </c>
      <c r="B2" s="357"/>
      <c r="C2" s="357"/>
      <c r="D2" s="357"/>
      <c r="E2" s="357"/>
      <c r="L2" s="477" t="s">
        <v>60</v>
      </c>
      <c r="M2" s="478"/>
      <c r="N2" s="478"/>
      <c r="O2" s="478"/>
      <c r="P2" s="478"/>
      <c r="Q2" s="33"/>
    </row>
    <row r="3" spans="1:18">
      <c r="A3" s="370" t="s">
        <v>201</v>
      </c>
      <c r="B3" s="357"/>
      <c r="C3" s="357"/>
      <c r="D3" s="357"/>
      <c r="E3" s="357"/>
      <c r="Q3" s="33"/>
    </row>
    <row r="4" spans="1:18">
      <c r="A4" s="358" t="s">
        <v>85</v>
      </c>
      <c r="B4" s="357"/>
      <c r="C4" s="357"/>
      <c r="D4" s="357"/>
      <c r="E4" s="357"/>
      <c r="Q4" s="33"/>
    </row>
    <row r="5" spans="1:18" ht="15" customHeight="1" thickBot="1">
      <c r="A5" s="358" t="s">
        <v>86</v>
      </c>
      <c r="B5" s="359"/>
      <c r="C5" s="359"/>
      <c r="D5" s="359"/>
      <c r="E5" s="359"/>
      <c r="Q5" s="33"/>
    </row>
    <row r="6" spans="1:18" ht="15.75" thickBot="1">
      <c r="A6" s="359" t="s">
        <v>79</v>
      </c>
      <c r="B6" s="357"/>
      <c r="C6" s="357"/>
      <c r="D6" s="357"/>
      <c r="E6" s="357"/>
      <c r="F6" s="28" t="s">
        <v>28</v>
      </c>
      <c r="G6" s="29"/>
      <c r="H6" s="30"/>
      <c r="I6" s="31"/>
      <c r="J6" s="32"/>
      <c r="K6" s="33"/>
      <c r="L6" s="28" t="s">
        <v>29</v>
      </c>
      <c r="Q6" s="33"/>
    </row>
    <row r="7" spans="1:18" ht="15.75" thickBot="1">
      <c r="A7" s="359" t="s">
        <v>80</v>
      </c>
      <c r="B7" s="357"/>
      <c r="C7" s="357"/>
      <c r="D7" s="357"/>
      <c r="E7" s="357"/>
      <c r="F7" s="34"/>
      <c r="G7" s="479" t="s">
        <v>30</v>
      </c>
      <c r="H7" s="480"/>
      <c r="I7" s="480"/>
      <c r="J7" s="480"/>
      <c r="K7" s="481"/>
      <c r="L7" s="35"/>
      <c r="Q7" s="33"/>
    </row>
    <row r="8" spans="1:18">
      <c r="Q8" s="33"/>
    </row>
    <row r="9" spans="1:18" ht="15.75" thickBot="1">
      <c r="E9" s="482" t="s">
        <v>62</v>
      </c>
      <c r="F9" s="482"/>
      <c r="G9" s="482"/>
      <c r="H9" s="482"/>
      <c r="I9" s="482"/>
      <c r="J9" s="482"/>
      <c r="K9" s="482"/>
      <c r="L9" s="482"/>
      <c r="M9" s="482"/>
      <c r="Q9" s="122"/>
    </row>
    <row r="10" spans="1:18" s="46" customFormat="1" ht="82.5" customHeight="1" thickBot="1">
      <c r="A10" s="36" t="s">
        <v>1</v>
      </c>
      <c r="B10" s="37" t="s">
        <v>2</v>
      </c>
      <c r="C10" s="38" t="s">
        <v>55</v>
      </c>
      <c r="D10" s="38" t="s">
        <v>54</v>
      </c>
      <c r="E10" s="39" t="s">
        <v>32</v>
      </c>
      <c r="F10" s="40" t="s">
        <v>3</v>
      </c>
      <c r="G10" s="41" t="s">
        <v>4</v>
      </c>
      <c r="H10" s="42" t="s">
        <v>5</v>
      </c>
      <c r="I10" s="43" t="s">
        <v>6</v>
      </c>
      <c r="J10" s="44" t="s">
        <v>7</v>
      </c>
      <c r="K10" s="39" t="s">
        <v>8</v>
      </c>
      <c r="L10" s="40" t="s">
        <v>9</v>
      </c>
      <c r="M10" s="41" t="s">
        <v>10</v>
      </c>
      <c r="N10" s="42" t="s">
        <v>11</v>
      </c>
      <c r="O10" s="43" t="s">
        <v>12</v>
      </c>
      <c r="P10" s="44" t="s">
        <v>13</v>
      </c>
      <c r="Q10" s="39" t="s">
        <v>14</v>
      </c>
      <c r="R10" s="123" t="s">
        <v>45</v>
      </c>
    </row>
    <row r="11" spans="1:18" ht="15.75" thickBot="1">
      <c r="A11" s="47" t="s">
        <v>39</v>
      </c>
      <c r="B11" s="4"/>
      <c r="C11" s="48"/>
      <c r="D11" s="48"/>
      <c r="E11" s="49"/>
      <c r="F11" s="50"/>
      <c r="G11" s="51"/>
      <c r="H11" s="52"/>
      <c r="I11" s="53"/>
      <c r="J11" s="54"/>
      <c r="K11" s="49"/>
      <c r="L11" s="50"/>
      <c r="M11" s="51"/>
      <c r="N11" s="52"/>
      <c r="O11" s="53"/>
      <c r="P11" s="54"/>
      <c r="Q11" s="49"/>
      <c r="R11" s="55"/>
    </row>
    <row r="12" spans="1:18" ht="30.75" customHeight="1" thickBot="1">
      <c r="A12" s="449" t="s">
        <v>206</v>
      </c>
      <c r="B12" s="450" t="s">
        <v>118</v>
      </c>
      <c r="C12" s="372" t="s">
        <v>66</v>
      </c>
      <c r="D12" s="372" t="s">
        <v>69</v>
      </c>
      <c r="E12" s="373">
        <v>1</v>
      </c>
      <c r="F12" s="434">
        <v>1</v>
      </c>
      <c r="G12" s="435">
        <v>1</v>
      </c>
      <c r="H12" s="376"/>
      <c r="I12" s="377"/>
      <c r="J12" s="378">
        <v>3</v>
      </c>
      <c r="K12" s="373" t="s">
        <v>70</v>
      </c>
      <c r="L12" s="374"/>
      <c r="M12" s="375"/>
      <c r="N12" s="376"/>
      <c r="O12" s="377"/>
      <c r="P12" s="378"/>
      <c r="Q12" s="373"/>
      <c r="R12" s="124"/>
    </row>
    <row r="13" spans="1:18">
      <c r="A13" s="449" t="s">
        <v>82</v>
      </c>
      <c r="B13" s="450" t="s">
        <v>119</v>
      </c>
      <c r="C13" s="372" t="s">
        <v>66</v>
      </c>
      <c r="D13" s="372" t="s">
        <v>69</v>
      </c>
      <c r="E13" s="373">
        <v>1</v>
      </c>
      <c r="F13" s="374">
        <v>2</v>
      </c>
      <c r="G13" s="375">
        <v>1</v>
      </c>
      <c r="H13" s="376"/>
      <c r="I13" s="377"/>
      <c r="J13" s="378">
        <v>3</v>
      </c>
      <c r="K13" s="373" t="s">
        <v>70</v>
      </c>
      <c r="L13" s="425"/>
      <c r="M13" s="426"/>
      <c r="N13" s="427"/>
      <c r="O13" s="428"/>
      <c r="P13" s="429"/>
      <c r="Q13" s="424"/>
      <c r="R13" s="124"/>
    </row>
    <row r="14" spans="1:18">
      <c r="A14" s="448" t="s">
        <v>205</v>
      </c>
      <c r="B14" s="451" t="s">
        <v>121</v>
      </c>
      <c r="C14" s="380" t="s">
        <v>66</v>
      </c>
      <c r="D14" s="380" t="s">
        <v>69</v>
      </c>
      <c r="E14" s="381">
        <v>1</v>
      </c>
      <c r="F14" s="382">
        <v>2</v>
      </c>
      <c r="G14" s="430"/>
      <c r="H14" s="384"/>
      <c r="I14" s="385"/>
      <c r="J14" s="386">
        <v>3</v>
      </c>
      <c r="K14" s="381" t="s">
        <v>70</v>
      </c>
      <c r="L14" s="382"/>
      <c r="M14" s="383"/>
      <c r="N14" s="384"/>
      <c r="O14" s="385"/>
      <c r="P14" s="386"/>
      <c r="Q14" s="381"/>
      <c r="R14" s="124"/>
    </row>
    <row r="15" spans="1:18">
      <c r="A15" s="448" t="s">
        <v>120</v>
      </c>
      <c r="B15" s="451" t="s">
        <v>123</v>
      </c>
      <c r="C15" s="380" t="s">
        <v>66</v>
      </c>
      <c r="D15" s="380" t="s">
        <v>69</v>
      </c>
      <c r="E15" s="381">
        <v>1</v>
      </c>
      <c r="F15" s="382">
        <v>2</v>
      </c>
      <c r="G15" s="383"/>
      <c r="H15" s="384"/>
      <c r="I15" s="385"/>
      <c r="J15" s="386">
        <v>2</v>
      </c>
      <c r="K15" s="381" t="s">
        <v>70</v>
      </c>
      <c r="L15" s="382"/>
      <c r="M15" s="383"/>
      <c r="N15" s="384"/>
      <c r="O15" s="385"/>
      <c r="P15" s="386"/>
      <c r="Q15" s="381"/>
      <c r="R15" s="124"/>
    </row>
    <row r="16" spans="1:18">
      <c r="A16" s="448" t="s">
        <v>122</v>
      </c>
      <c r="B16" s="451" t="s">
        <v>125</v>
      </c>
      <c r="C16" s="380" t="s">
        <v>73</v>
      </c>
      <c r="D16" s="380" t="s">
        <v>69</v>
      </c>
      <c r="E16" s="381">
        <v>1</v>
      </c>
      <c r="F16" s="382">
        <v>2</v>
      </c>
      <c r="G16" s="383">
        <v>1</v>
      </c>
      <c r="H16" s="384"/>
      <c r="I16" s="385"/>
      <c r="J16" s="386">
        <v>3</v>
      </c>
      <c r="K16" s="381" t="s">
        <v>70</v>
      </c>
      <c r="L16" s="382"/>
      <c r="M16" s="383"/>
      <c r="N16" s="384"/>
      <c r="O16" s="385"/>
      <c r="P16" s="386"/>
      <c r="Q16" s="381"/>
      <c r="R16" s="124"/>
    </row>
    <row r="17" spans="1:18">
      <c r="A17" s="448" t="s">
        <v>124</v>
      </c>
      <c r="B17" s="451" t="s">
        <v>126</v>
      </c>
      <c r="C17" s="380" t="s">
        <v>73</v>
      </c>
      <c r="D17" s="380" t="s">
        <v>69</v>
      </c>
      <c r="E17" s="381">
        <v>1</v>
      </c>
      <c r="F17" s="382">
        <v>1</v>
      </c>
      <c r="G17" s="383">
        <v>1</v>
      </c>
      <c r="H17" s="384"/>
      <c r="I17" s="385"/>
      <c r="J17" s="386">
        <v>2</v>
      </c>
      <c r="K17" s="381" t="s">
        <v>67</v>
      </c>
      <c r="L17" s="382"/>
      <c r="M17" s="383"/>
      <c r="N17" s="384"/>
      <c r="O17" s="385"/>
      <c r="P17" s="386"/>
      <c r="Q17" s="381"/>
      <c r="R17" s="124"/>
    </row>
    <row r="18" spans="1:18">
      <c r="A18" s="442" t="s">
        <v>207</v>
      </c>
      <c r="B18" s="451" t="s">
        <v>127</v>
      </c>
      <c r="C18" s="380" t="s">
        <v>66</v>
      </c>
      <c r="D18" s="380" t="s">
        <v>69</v>
      </c>
      <c r="E18" s="381">
        <v>1</v>
      </c>
      <c r="F18" s="432">
        <v>1</v>
      </c>
      <c r="G18" s="430">
        <v>1</v>
      </c>
      <c r="H18" s="384"/>
      <c r="I18" s="385"/>
      <c r="J18" s="386">
        <v>2</v>
      </c>
      <c r="K18" s="381" t="s">
        <v>70</v>
      </c>
      <c r="L18" s="382"/>
      <c r="M18" s="383"/>
      <c r="N18" s="384"/>
      <c r="O18" s="385"/>
      <c r="P18" s="386"/>
      <c r="Q18" s="381"/>
      <c r="R18" s="124"/>
    </row>
    <row r="19" spans="1:18" ht="45">
      <c r="A19" s="448" t="s">
        <v>208</v>
      </c>
      <c r="B19" s="451" t="s">
        <v>129</v>
      </c>
      <c r="C19" s="380" t="s">
        <v>73</v>
      </c>
      <c r="D19" s="380" t="s">
        <v>69</v>
      </c>
      <c r="E19" s="381">
        <v>1</v>
      </c>
      <c r="F19" s="382"/>
      <c r="G19" s="383"/>
      <c r="H19" s="384">
        <v>4</v>
      </c>
      <c r="I19" s="385"/>
      <c r="J19" s="386">
        <v>3</v>
      </c>
      <c r="K19" s="381" t="s">
        <v>67</v>
      </c>
      <c r="L19" s="382"/>
      <c r="M19" s="383"/>
      <c r="N19" s="384"/>
      <c r="O19" s="385"/>
      <c r="P19" s="386"/>
      <c r="Q19" s="381"/>
      <c r="R19" s="124"/>
    </row>
    <row r="20" spans="1:18" ht="30">
      <c r="A20" s="448" t="s">
        <v>209</v>
      </c>
      <c r="B20" s="451" t="s">
        <v>131</v>
      </c>
      <c r="C20" s="380" t="s">
        <v>73</v>
      </c>
      <c r="D20" s="380" t="s">
        <v>69</v>
      </c>
      <c r="E20" s="381">
        <v>1</v>
      </c>
      <c r="F20" s="382"/>
      <c r="G20" s="383"/>
      <c r="H20" s="384">
        <v>2</v>
      </c>
      <c r="I20" s="385"/>
      <c r="J20" s="386">
        <v>2</v>
      </c>
      <c r="K20" s="381" t="s">
        <v>67</v>
      </c>
      <c r="L20" s="382"/>
      <c r="M20" s="383"/>
      <c r="N20" s="384"/>
      <c r="O20" s="385"/>
      <c r="P20" s="386"/>
      <c r="Q20" s="381"/>
      <c r="R20" s="124"/>
    </row>
    <row r="21" spans="1:18">
      <c r="A21" s="452" t="s">
        <v>128</v>
      </c>
      <c r="B21" s="451" t="s">
        <v>167</v>
      </c>
      <c r="C21" s="380" t="s">
        <v>73</v>
      </c>
      <c r="D21" s="380" t="s">
        <v>74</v>
      </c>
      <c r="E21" s="381">
        <v>1</v>
      </c>
      <c r="F21" s="382">
        <v>2</v>
      </c>
      <c r="G21" s="383"/>
      <c r="H21" s="384"/>
      <c r="I21" s="385"/>
      <c r="J21" s="386">
        <v>2</v>
      </c>
      <c r="K21" s="381" t="s">
        <v>70</v>
      </c>
      <c r="L21" s="382"/>
      <c r="M21" s="383"/>
      <c r="N21" s="384"/>
      <c r="O21" s="385"/>
      <c r="P21" s="386"/>
      <c r="Q21" s="381"/>
      <c r="R21" s="124"/>
    </row>
    <row r="22" spans="1:18">
      <c r="A22" s="452" t="s">
        <v>130</v>
      </c>
      <c r="B22" s="451" t="s">
        <v>194</v>
      </c>
      <c r="C22" s="380" t="s">
        <v>73</v>
      </c>
      <c r="D22" s="380" t="s">
        <v>74</v>
      </c>
      <c r="E22" s="381">
        <v>2</v>
      </c>
      <c r="F22" s="382">
        <v>2</v>
      </c>
      <c r="G22" s="383"/>
      <c r="H22" s="384"/>
      <c r="I22" s="385"/>
      <c r="J22" s="386">
        <v>2</v>
      </c>
      <c r="K22" s="381" t="s">
        <v>70</v>
      </c>
      <c r="L22" s="382"/>
      <c r="M22" s="383"/>
      <c r="N22" s="384"/>
      <c r="O22" s="385"/>
      <c r="P22" s="386"/>
      <c r="Q22" s="381"/>
      <c r="R22" s="124"/>
    </row>
    <row r="23" spans="1:18">
      <c r="A23" s="452" t="s">
        <v>210</v>
      </c>
      <c r="B23" s="451" t="s">
        <v>133</v>
      </c>
      <c r="C23" s="380" t="s">
        <v>73</v>
      </c>
      <c r="D23" s="380" t="s">
        <v>74</v>
      </c>
      <c r="E23" s="381">
        <v>1</v>
      </c>
      <c r="F23" s="382"/>
      <c r="G23" s="383"/>
      <c r="H23" s="384"/>
      <c r="I23" s="385"/>
      <c r="J23" s="386"/>
      <c r="K23" s="381"/>
      <c r="L23" s="382">
        <v>2</v>
      </c>
      <c r="M23" s="383">
        <v>1</v>
      </c>
      <c r="N23" s="384"/>
      <c r="O23" s="385"/>
      <c r="P23" s="386">
        <v>3</v>
      </c>
      <c r="Q23" s="381" t="s">
        <v>70</v>
      </c>
      <c r="R23" s="124"/>
    </row>
    <row r="24" spans="1:18">
      <c r="A24" s="443" t="s">
        <v>211</v>
      </c>
      <c r="B24" s="451" t="s">
        <v>135</v>
      </c>
      <c r="C24" s="380" t="s">
        <v>73</v>
      </c>
      <c r="D24" s="380" t="s">
        <v>74</v>
      </c>
      <c r="E24" s="381">
        <v>2</v>
      </c>
      <c r="F24" s="382"/>
      <c r="G24" s="383"/>
      <c r="H24" s="384"/>
      <c r="I24" s="385"/>
      <c r="J24" s="386"/>
      <c r="K24" s="381"/>
      <c r="L24" s="382">
        <v>2</v>
      </c>
      <c r="M24" s="383">
        <v>1</v>
      </c>
      <c r="N24" s="384"/>
      <c r="O24" s="385"/>
      <c r="P24" s="386">
        <v>3</v>
      </c>
      <c r="Q24" s="381" t="s">
        <v>70</v>
      </c>
      <c r="R24" s="124"/>
    </row>
    <row r="25" spans="1:18">
      <c r="A25" s="448" t="s">
        <v>212</v>
      </c>
      <c r="B25" s="451" t="s">
        <v>136</v>
      </c>
      <c r="C25" s="380" t="s">
        <v>73</v>
      </c>
      <c r="D25" s="380" t="s">
        <v>74</v>
      </c>
      <c r="E25" s="381">
        <v>1</v>
      </c>
      <c r="F25" s="382"/>
      <c r="G25" s="383"/>
      <c r="H25" s="384"/>
      <c r="I25" s="385"/>
      <c r="J25" s="386"/>
      <c r="K25" s="381"/>
      <c r="L25" s="382">
        <v>2</v>
      </c>
      <c r="M25" s="383">
        <v>1</v>
      </c>
      <c r="N25" s="384"/>
      <c r="O25" s="385"/>
      <c r="P25" s="386">
        <v>3</v>
      </c>
      <c r="Q25" s="381" t="s">
        <v>70</v>
      </c>
      <c r="R25" s="124"/>
    </row>
    <row r="26" spans="1:18" ht="30">
      <c r="A26" s="448" t="s">
        <v>213</v>
      </c>
      <c r="B26" s="451" t="s">
        <v>138</v>
      </c>
      <c r="C26" s="380" t="s">
        <v>73</v>
      </c>
      <c r="D26" s="380" t="s">
        <v>74</v>
      </c>
      <c r="E26" s="381">
        <v>2</v>
      </c>
      <c r="F26" s="382"/>
      <c r="G26" s="383"/>
      <c r="H26" s="384"/>
      <c r="I26" s="385"/>
      <c r="J26" s="386"/>
      <c r="K26" s="381"/>
      <c r="L26" s="382">
        <v>2</v>
      </c>
      <c r="M26" s="383">
        <v>1</v>
      </c>
      <c r="N26" s="384"/>
      <c r="O26" s="385"/>
      <c r="P26" s="386">
        <v>3</v>
      </c>
      <c r="Q26" s="381" t="s">
        <v>70</v>
      </c>
      <c r="R26" s="124"/>
    </row>
    <row r="27" spans="1:18">
      <c r="A27" s="448" t="s">
        <v>82</v>
      </c>
      <c r="B27" s="451" t="s">
        <v>139</v>
      </c>
      <c r="C27" s="380" t="s">
        <v>66</v>
      </c>
      <c r="D27" s="380" t="s">
        <v>69</v>
      </c>
      <c r="E27" s="381">
        <v>1</v>
      </c>
      <c r="F27" s="382"/>
      <c r="G27" s="383"/>
      <c r="H27" s="384"/>
      <c r="I27" s="385"/>
      <c r="J27" s="386"/>
      <c r="K27" s="381"/>
      <c r="L27" s="382">
        <v>2</v>
      </c>
      <c r="M27" s="383"/>
      <c r="N27" s="384"/>
      <c r="O27" s="385"/>
      <c r="P27" s="386">
        <v>3</v>
      </c>
      <c r="Q27" s="381" t="s">
        <v>70</v>
      </c>
      <c r="R27" s="124"/>
    </row>
    <row r="28" spans="1:18">
      <c r="A28" s="448" t="s">
        <v>132</v>
      </c>
      <c r="B28" s="451" t="s">
        <v>141</v>
      </c>
      <c r="C28" s="380" t="s">
        <v>66</v>
      </c>
      <c r="D28" s="380" t="s">
        <v>69</v>
      </c>
      <c r="E28" s="381">
        <v>1</v>
      </c>
      <c r="F28" s="382"/>
      <c r="G28" s="383"/>
      <c r="H28" s="384"/>
      <c r="I28" s="385"/>
      <c r="J28" s="386"/>
      <c r="K28" s="381"/>
      <c r="L28" s="382">
        <v>2</v>
      </c>
      <c r="M28" s="383">
        <v>1</v>
      </c>
      <c r="N28" s="384"/>
      <c r="O28" s="385"/>
      <c r="P28" s="386">
        <v>3</v>
      </c>
      <c r="Q28" s="381" t="s">
        <v>70</v>
      </c>
      <c r="R28" s="124"/>
    </row>
    <row r="29" spans="1:18" ht="30">
      <c r="A29" s="448" t="s">
        <v>134</v>
      </c>
      <c r="B29" s="451" t="s">
        <v>142</v>
      </c>
      <c r="C29" s="380" t="s">
        <v>73</v>
      </c>
      <c r="D29" s="380" t="s">
        <v>69</v>
      </c>
      <c r="E29" s="381">
        <v>1</v>
      </c>
      <c r="F29" s="382"/>
      <c r="G29" s="383"/>
      <c r="H29" s="384"/>
      <c r="I29" s="385"/>
      <c r="J29" s="386"/>
      <c r="K29" s="381"/>
      <c r="L29" s="382">
        <v>2</v>
      </c>
      <c r="M29" s="383"/>
      <c r="N29" s="384"/>
      <c r="O29" s="385"/>
      <c r="P29" s="386">
        <v>3</v>
      </c>
      <c r="Q29" s="381" t="s">
        <v>70</v>
      </c>
      <c r="R29" s="124"/>
    </row>
    <row r="30" spans="1:18" ht="27" customHeight="1">
      <c r="A30" s="448" t="s">
        <v>214</v>
      </c>
      <c r="B30" s="451" t="s">
        <v>195</v>
      </c>
      <c r="C30" s="380" t="s">
        <v>73</v>
      </c>
      <c r="D30" s="380" t="s">
        <v>69</v>
      </c>
      <c r="E30" s="381">
        <v>1</v>
      </c>
      <c r="F30" s="382"/>
      <c r="G30" s="383"/>
      <c r="H30" s="384"/>
      <c r="I30" s="385"/>
      <c r="J30" s="386"/>
      <c r="K30" s="381"/>
      <c r="L30" s="382">
        <v>2</v>
      </c>
      <c r="M30" s="383"/>
      <c r="N30" s="384"/>
      <c r="O30" s="385"/>
      <c r="P30" s="386">
        <v>3</v>
      </c>
      <c r="Q30" s="381" t="s">
        <v>70</v>
      </c>
      <c r="R30" s="124"/>
    </row>
    <row r="31" spans="1:18" ht="30">
      <c r="A31" s="448" t="s">
        <v>173</v>
      </c>
      <c r="B31" s="451" t="s">
        <v>143</v>
      </c>
      <c r="C31" s="380" t="s">
        <v>73</v>
      </c>
      <c r="D31" s="380" t="s">
        <v>69</v>
      </c>
      <c r="E31" s="381">
        <v>1</v>
      </c>
      <c r="F31" s="382"/>
      <c r="G31" s="383"/>
      <c r="H31" s="384"/>
      <c r="I31" s="385"/>
      <c r="J31" s="386"/>
      <c r="K31" s="381"/>
      <c r="L31" s="382"/>
      <c r="M31" s="383"/>
      <c r="N31" s="431">
        <v>2</v>
      </c>
      <c r="O31" s="385"/>
      <c r="P31" s="386">
        <v>2</v>
      </c>
      <c r="Q31" s="381" t="s">
        <v>67</v>
      </c>
      <c r="R31" s="124"/>
    </row>
    <row r="32" spans="1:18" ht="30.75" customHeight="1">
      <c r="A32" s="448" t="s">
        <v>140</v>
      </c>
      <c r="B32" s="451" t="s">
        <v>144</v>
      </c>
      <c r="C32" s="380" t="s">
        <v>73</v>
      </c>
      <c r="D32" s="380" t="s">
        <v>69</v>
      </c>
      <c r="E32" s="381">
        <v>1</v>
      </c>
      <c r="F32" s="382"/>
      <c r="G32" s="383"/>
      <c r="H32" s="384"/>
      <c r="I32" s="385"/>
      <c r="J32" s="386"/>
      <c r="K32" s="381"/>
      <c r="L32" s="382"/>
      <c r="M32" s="383"/>
      <c r="N32" s="431">
        <v>4</v>
      </c>
      <c r="O32" s="385"/>
      <c r="P32" s="386">
        <v>3</v>
      </c>
      <c r="Q32" s="381" t="s">
        <v>67</v>
      </c>
      <c r="R32" s="269"/>
    </row>
    <row r="33" spans="1:18" ht="30">
      <c r="A33" s="448" t="s">
        <v>215</v>
      </c>
      <c r="B33" s="451" t="s">
        <v>145</v>
      </c>
      <c r="C33" s="380" t="s">
        <v>73</v>
      </c>
      <c r="D33" s="380" t="s">
        <v>74</v>
      </c>
      <c r="E33" s="381">
        <v>1</v>
      </c>
      <c r="F33" s="382"/>
      <c r="G33" s="383"/>
      <c r="H33" s="384"/>
      <c r="I33" s="385"/>
      <c r="J33" s="386"/>
      <c r="K33" s="381"/>
      <c r="L33" s="382"/>
      <c r="M33" s="383"/>
      <c r="N33" s="384">
        <v>2</v>
      </c>
      <c r="O33" s="385"/>
      <c r="P33" s="386">
        <v>2</v>
      </c>
      <c r="Q33" s="381" t="s">
        <v>67</v>
      </c>
      <c r="R33" s="243"/>
    </row>
    <row r="34" spans="1:18" ht="30">
      <c r="A34" s="448" t="s">
        <v>216</v>
      </c>
      <c r="B34" s="451" t="s">
        <v>168</v>
      </c>
      <c r="C34" s="380" t="s">
        <v>73</v>
      </c>
      <c r="D34" s="380" t="s">
        <v>74</v>
      </c>
      <c r="E34" s="381">
        <v>2</v>
      </c>
      <c r="F34" s="382"/>
      <c r="G34" s="383"/>
      <c r="H34" s="384"/>
      <c r="I34" s="385"/>
      <c r="J34" s="386"/>
      <c r="K34" s="381"/>
      <c r="L34" s="382"/>
      <c r="M34" s="383"/>
      <c r="N34" s="384">
        <v>2</v>
      </c>
      <c r="O34" s="385"/>
      <c r="P34" s="386">
        <v>2</v>
      </c>
      <c r="Q34" s="381" t="s">
        <v>67</v>
      </c>
      <c r="R34" s="243"/>
    </row>
    <row r="35" spans="1:18">
      <c r="A35" s="448" t="s">
        <v>113</v>
      </c>
      <c r="B35" s="451" t="s">
        <v>169</v>
      </c>
      <c r="C35" s="380" t="s">
        <v>65</v>
      </c>
      <c r="D35" s="380" t="s">
        <v>69</v>
      </c>
      <c r="E35" s="381">
        <v>1</v>
      </c>
      <c r="F35" s="382"/>
      <c r="G35" s="383"/>
      <c r="H35" s="384">
        <v>2</v>
      </c>
      <c r="I35" s="385"/>
      <c r="J35" s="386">
        <v>2</v>
      </c>
      <c r="K35" s="381" t="s">
        <v>67</v>
      </c>
      <c r="L35" s="382"/>
      <c r="M35" s="383"/>
      <c r="N35" s="431">
        <v>2</v>
      </c>
      <c r="O35" s="385"/>
      <c r="P35" s="386">
        <v>2</v>
      </c>
      <c r="Q35" s="381" t="s">
        <v>67</v>
      </c>
      <c r="R35" s="243"/>
    </row>
    <row r="36" spans="1:18">
      <c r="A36" s="448" t="s">
        <v>115</v>
      </c>
      <c r="B36" s="451" t="s">
        <v>170</v>
      </c>
      <c r="C36" s="380" t="s">
        <v>73</v>
      </c>
      <c r="D36" s="380" t="s">
        <v>69</v>
      </c>
      <c r="E36" s="381">
        <v>2</v>
      </c>
      <c r="F36" s="382"/>
      <c r="G36" s="383"/>
      <c r="H36" s="384"/>
      <c r="I36" s="385">
        <v>2</v>
      </c>
      <c r="J36" s="386">
        <v>3</v>
      </c>
      <c r="K36" s="381" t="s">
        <v>71</v>
      </c>
      <c r="L36" s="382"/>
      <c r="M36" s="383"/>
      <c r="N36" s="384"/>
      <c r="O36" s="385">
        <v>2</v>
      </c>
      <c r="P36" s="386">
        <v>3</v>
      </c>
      <c r="Q36" s="381" t="s">
        <v>71</v>
      </c>
      <c r="R36" s="243"/>
    </row>
    <row r="37" spans="1:18">
      <c r="A37" s="452" t="s">
        <v>75</v>
      </c>
      <c r="B37" s="451" t="s">
        <v>171</v>
      </c>
      <c r="C37" s="399" t="s">
        <v>65</v>
      </c>
      <c r="D37" s="397" t="s">
        <v>69</v>
      </c>
      <c r="E37" s="398">
        <v>1</v>
      </c>
      <c r="F37" s="9"/>
      <c r="G37" s="10"/>
      <c r="H37" s="309">
        <v>2</v>
      </c>
      <c r="I37" s="12"/>
      <c r="J37" s="13"/>
      <c r="K37" s="219"/>
      <c r="L37" s="9"/>
      <c r="M37" s="10"/>
      <c r="N37" s="309">
        <v>2</v>
      </c>
      <c r="O37" s="12"/>
      <c r="P37" s="13" t="s">
        <v>76</v>
      </c>
      <c r="Q37" s="219" t="s">
        <v>77</v>
      </c>
      <c r="R37" s="124"/>
    </row>
    <row r="38" spans="1:18">
      <c r="A38" s="400"/>
      <c r="B38" s="308"/>
      <c r="C38" s="306"/>
      <c r="D38" s="306"/>
      <c r="E38" s="219"/>
      <c r="F38" s="9"/>
      <c r="G38" s="10"/>
      <c r="H38" s="309"/>
      <c r="I38" s="12"/>
      <c r="J38" s="13"/>
      <c r="K38" s="219"/>
      <c r="L38" s="9"/>
      <c r="M38" s="10"/>
      <c r="N38" s="309"/>
      <c r="O38" s="12"/>
      <c r="P38" s="13"/>
      <c r="Q38" s="219"/>
      <c r="R38" s="124"/>
    </row>
    <row r="39" spans="1:18" ht="15.75" thickBot="1">
      <c r="A39" s="401"/>
      <c r="B39" s="367"/>
      <c r="C39" s="368"/>
      <c r="D39" s="368"/>
      <c r="E39" s="369"/>
      <c r="F39" s="9"/>
      <c r="G39" s="10"/>
      <c r="H39" s="11"/>
      <c r="I39" s="12"/>
      <c r="J39" s="13"/>
      <c r="K39" s="8"/>
      <c r="L39" s="9"/>
      <c r="M39" s="10"/>
      <c r="N39" s="11"/>
      <c r="O39" s="12"/>
      <c r="P39" s="13"/>
      <c r="Q39" s="8"/>
      <c r="R39" s="124"/>
    </row>
    <row r="40" spans="1:18" ht="15.75" thickBot="1">
      <c r="A40" s="57" t="s">
        <v>19</v>
      </c>
      <c r="B40" s="202"/>
      <c r="C40" s="202"/>
      <c r="D40" s="202"/>
      <c r="E40" s="203"/>
      <c r="F40" s="60">
        <f>SUMIFS(F12:F39,$E12:$E39,"=1")</f>
        <v>13</v>
      </c>
      <c r="G40" s="61">
        <f>SUMIFS(G12:G39,$E12:$E39,"=1")</f>
        <v>5</v>
      </c>
      <c r="H40" s="62">
        <f>SUMIFS(H12:H39,$E12:$E39,"=1")</f>
        <v>10</v>
      </c>
      <c r="I40" s="63">
        <f>SUMIFS(I12:I39,$E12:$E39,"=1")</f>
        <v>0</v>
      </c>
      <c r="J40" s="64">
        <f>SUMIFS(J12:J39,$E12:$E39,"=1")+SUMIFS(J12:J39,$D12:$D39,"=DO",$E12:$E39,"=2")</f>
        <v>30</v>
      </c>
      <c r="K40" s="203"/>
      <c r="L40" s="60">
        <f>SUMIFS(L12:L39,$E12:$E39,"=1")</f>
        <v>12</v>
      </c>
      <c r="M40" s="61">
        <f>SUMIFS(M12:M39,$E12:$E39,"=1")</f>
        <v>3</v>
      </c>
      <c r="N40" s="62">
        <f>SUMIFS(N12:N39,$E12:$E39,"=1")</f>
        <v>12</v>
      </c>
      <c r="O40" s="63">
        <f>SUMIFS(O12:O39,$E12:$E39,"=1")</f>
        <v>0</v>
      </c>
      <c r="P40" s="64">
        <f>SUMIFS(P12:P39,$E12:$E39,"=1")+SUMIFS(P12:P39,$D12:$D39,"=DO",$E12:$E39,"=2")</f>
        <v>30</v>
      </c>
      <c r="Q40" s="203"/>
      <c r="R40" s="234"/>
    </row>
    <row r="41" spans="1:18" ht="15.75" thickBot="1">
      <c r="A41" s="65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1"/>
    </row>
    <row r="42" spans="1:18" ht="15.75" thickBot="1">
      <c r="A42" s="488" t="s">
        <v>38</v>
      </c>
      <c r="B42" s="489"/>
      <c r="C42" s="66"/>
      <c r="D42" s="66"/>
      <c r="E42" s="66"/>
      <c r="F42" s="67"/>
      <c r="G42" s="68"/>
      <c r="H42" s="69"/>
      <c r="I42" s="70"/>
      <c r="J42" s="71"/>
      <c r="K42" s="66"/>
      <c r="L42" s="67"/>
      <c r="M42" s="68"/>
      <c r="N42" s="69"/>
      <c r="O42" s="70"/>
      <c r="P42" s="71"/>
      <c r="Q42" s="72"/>
      <c r="R42" s="72"/>
    </row>
    <row r="43" spans="1:18" ht="26.25">
      <c r="A43" s="371" t="s">
        <v>172</v>
      </c>
      <c r="B43" s="379" t="s">
        <v>176</v>
      </c>
      <c r="C43" s="380" t="s">
        <v>73</v>
      </c>
      <c r="D43" s="380" t="s">
        <v>66</v>
      </c>
      <c r="E43" s="381">
        <v>0</v>
      </c>
      <c r="F43" s="382"/>
      <c r="G43" s="383"/>
      <c r="H43" s="384">
        <v>2</v>
      </c>
      <c r="I43" s="385"/>
      <c r="J43" s="386">
        <v>2</v>
      </c>
      <c r="K43" s="381" t="s">
        <v>67</v>
      </c>
      <c r="L43" s="382"/>
      <c r="M43" s="383"/>
      <c r="N43" s="384">
        <v>2</v>
      </c>
      <c r="O43" s="385"/>
      <c r="P43" s="387">
        <v>2</v>
      </c>
      <c r="Q43" s="388" t="s">
        <v>67</v>
      </c>
      <c r="R43" s="124"/>
    </row>
    <row r="44" spans="1:18" ht="25.5">
      <c r="A44" s="323" t="s">
        <v>166</v>
      </c>
      <c r="B44" s="379" t="s">
        <v>177</v>
      </c>
      <c r="C44" s="380" t="s">
        <v>73</v>
      </c>
      <c r="D44" s="380" t="s">
        <v>66</v>
      </c>
      <c r="E44" s="381">
        <v>0</v>
      </c>
      <c r="F44" s="382">
        <v>2</v>
      </c>
      <c r="G44" s="383">
        <v>1</v>
      </c>
      <c r="H44" s="384"/>
      <c r="I44" s="385"/>
      <c r="J44" s="386">
        <v>2</v>
      </c>
      <c r="K44" s="381" t="s">
        <v>67</v>
      </c>
      <c r="L44" s="382">
        <v>2</v>
      </c>
      <c r="M44" s="383">
        <v>1</v>
      </c>
      <c r="N44" s="384"/>
      <c r="O44" s="385"/>
      <c r="P44" s="387">
        <v>2</v>
      </c>
      <c r="Q44" s="388" t="s">
        <v>67</v>
      </c>
      <c r="R44" s="124"/>
    </row>
    <row r="45" spans="1:18" ht="30">
      <c r="A45" s="463" t="s">
        <v>234</v>
      </c>
      <c r="B45" s="455" t="s">
        <v>235</v>
      </c>
      <c r="C45" s="464" t="s">
        <v>65</v>
      </c>
      <c r="D45" s="464" t="s">
        <v>66</v>
      </c>
      <c r="E45" s="8">
        <v>1</v>
      </c>
      <c r="F45" s="9">
        <v>2</v>
      </c>
      <c r="G45" s="10">
        <v>2</v>
      </c>
      <c r="H45" s="11"/>
      <c r="I45" s="12"/>
      <c r="J45" s="13">
        <v>5</v>
      </c>
      <c r="K45" s="8" t="s">
        <v>70</v>
      </c>
      <c r="L45" s="9"/>
      <c r="M45" s="10"/>
      <c r="N45" s="11"/>
      <c r="O45" s="12"/>
      <c r="P45" s="13"/>
      <c r="Q45" s="8"/>
      <c r="R45" s="124"/>
    </row>
    <row r="46" spans="1:18" ht="15.75" thickBot="1">
      <c r="A46" s="5" t="s">
        <v>236</v>
      </c>
      <c r="B46" s="455" t="s">
        <v>237</v>
      </c>
      <c r="C46" s="464" t="s">
        <v>73</v>
      </c>
      <c r="D46" s="464" t="s">
        <v>66</v>
      </c>
      <c r="E46" s="8">
        <v>1</v>
      </c>
      <c r="F46" s="9"/>
      <c r="G46" s="10"/>
      <c r="H46" s="11"/>
      <c r="I46" s="12"/>
      <c r="J46" s="13"/>
      <c r="K46" s="8"/>
      <c r="L46" s="9">
        <v>2</v>
      </c>
      <c r="M46" s="10">
        <v>2</v>
      </c>
      <c r="N46" s="11"/>
      <c r="O46" s="12"/>
      <c r="P46" s="13">
        <v>5</v>
      </c>
      <c r="Q46" s="8" t="s">
        <v>70</v>
      </c>
      <c r="R46" s="124"/>
    </row>
    <row r="47" spans="1:18" ht="15.75" thickBot="1">
      <c r="A47" s="78" t="s">
        <v>19</v>
      </c>
      <c r="B47" s="79"/>
      <c r="C47" s="79"/>
      <c r="D47" s="79"/>
      <c r="E47" s="80"/>
      <c r="F47" s="81">
        <f>SUMIFS(F43:F46,$D43:$D46,"=DF")</f>
        <v>4</v>
      </c>
      <c r="G47" s="82">
        <f>SUMIFS(G43:G46,$D43:$D46,"=DF")</f>
        <v>3</v>
      </c>
      <c r="H47" s="83">
        <f>SUMIFS(H43:H46,$D43:$D46,"=DF")</f>
        <v>2</v>
      </c>
      <c r="I47" s="84">
        <f>SUMIFS(I43:I46,$D43:$D46,"=DF")</f>
        <v>0</v>
      </c>
      <c r="J47" s="85">
        <f>SUMIFS(J43:J46,$D43:$D46,"=DF")</f>
        <v>9</v>
      </c>
      <c r="K47" s="86"/>
      <c r="L47" s="81">
        <f>SUMIFS(L43:L46,$D43:$D46,"=DF")</f>
        <v>4</v>
      </c>
      <c r="M47" s="82">
        <f>SUMIFS(M43:M46,$D43:$D46,"=DF")</f>
        <v>3</v>
      </c>
      <c r="N47" s="83">
        <f>SUMIFS(N43:N46,$D43:$D46,"=DF")</f>
        <v>2</v>
      </c>
      <c r="O47" s="84">
        <f>SUMIFS(O43:O46,$D43:$D46,"=DF")</f>
        <v>0</v>
      </c>
      <c r="P47" s="85">
        <f>SUMIFS(P43:P46,$D43:$D46,"=DF")</f>
        <v>9</v>
      </c>
      <c r="Q47" s="87"/>
      <c r="R47" s="87"/>
    </row>
    <row r="48" spans="1:18">
      <c r="A48" s="210"/>
      <c r="B48" s="211"/>
      <c r="C48" s="211"/>
      <c r="D48" s="211"/>
      <c r="E48" s="211"/>
      <c r="F48" s="212"/>
      <c r="G48" s="213"/>
      <c r="H48" s="214"/>
      <c r="I48" s="215"/>
      <c r="J48" s="216"/>
      <c r="K48" s="211"/>
      <c r="L48" s="212"/>
      <c r="M48" s="213"/>
      <c r="N48" s="214"/>
      <c r="O48" s="215"/>
      <c r="P48" s="216"/>
      <c r="Q48" s="211"/>
    </row>
    <row r="49" spans="1:19" s="74" customFormat="1">
      <c r="A49" s="360" t="s">
        <v>68</v>
      </c>
      <c r="B49" s="201"/>
      <c r="C49" s="201"/>
      <c r="D49" s="201"/>
      <c r="E49" s="201"/>
      <c r="F49" s="20"/>
      <c r="G49" s="21"/>
      <c r="H49" s="22"/>
      <c r="I49" s="23"/>
      <c r="J49" s="24"/>
      <c r="K49" s="201"/>
      <c r="L49" s="20"/>
      <c r="M49" s="21"/>
      <c r="N49" s="22"/>
      <c r="O49" s="23"/>
      <c r="P49" s="24"/>
      <c r="Q49" s="201"/>
      <c r="R49" s="237"/>
      <c r="S49" s="73"/>
    </row>
    <row r="50" spans="1:19">
      <c r="A50" s="486" t="s">
        <v>57</v>
      </c>
      <c r="B50" s="487"/>
      <c r="C50" s="487"/>
      <c r="D50" s="487"/>
      <c r="E50" s="487"/>
      <c r="F50" s="487"/>
      <c r="G50" s="487"/>
      <c r="H50" s="487"/>
      <c r="I50" s="487"/>
      <c r="J50" s="487"/>
      <c r="K50" s="487"/>
      <c r="L50" s="487"/>
      <c r="M50" s="487"/>
      <c r="N50" s="487"/>
      <c r="O50" s="487"/>
      <c r="P50" s="487"/>
      <c r="Q50" s="487"/>
      <c r="R50" s="305"/>
    </row>
    <row r="51" spans="1:19" ht="78.75" customHeight="1">
      <c r="A51" s="483" t="s">
        <v>58</v>
      </c>
      <c r="B51" s="484"/>
      <c r="C51" s="484"/>
      <c r="D51" s="484"/>
      <c r="E51" s="484"/>
      <c r="F51" s="484"/>
      <c r="G51" s="484"/>
      <c r="H51" s="484"/>
      <c r="I51" s="484"/>
      <c r="J51" s="484"/>
      <c r="K51" s="484"/>
      <c r="L51" s="484"/>
      <c r="M51" s="484"/>
      <c r="N51" s="484"/>
      <c r="O51" s="484"/>
      <c r="P51" s="484"/>
      <c r="Q51" s="484"/>
      <c r="R51" s="484"/>
    </row>
    <row r="52" spans="1:19" ht="62.25" customHeight="1">
      <c r="A52" s="485" t="s">
        <v>59</v>
      </c>
      <c r="B52" s="484"/>
      <c r="C52" s="484"/>
      <c r="D52" s="484"/>
      <c r="E52" s="484"/>
      <c r="F52" s="484"/>
      <c r="K52" s="305"/>
      <c r="Q52" s="305"/>
      <c r="R52" s="305"/>
    </row>
    <row r="53" spans="1:19">
      <c r="F53" s="471"/>
      <c r="G53" s="471"/>
      <c r="H53" s="471"/>
      <c r="I53" s="471"/>
      <c r="J53" s="118"/>
      <c r="K53" s="119"/>
      <c r="L53" s="471"/>
      <c r="M53" s="471"/>
      <c r="N53" s="471"/>
      <c r="O53" s="471"/>
    </row>
    <row r="54" spans="1:19">
      <c r="F54" s="114"/>
      <c r="G54" s="115"/>
      <c r="H54" s="116"/>
      <c r="I54" s="117"/>
      <c r="J54" s="471"/>
      <c r="K54" s="471"/>
      <c r="L54" s="114"/>
      <c r="M54" s="115"/>
      <c r="N54" s="116"/>
      <c r="O54" s="117"/>
    </row>
    <row r="55" spans="1:19">
      <c r="F55" s="114"/>
      <c r="G55" s="115"/>
      <c r="H55" s="116"/>
      <c r="I55" s="117"/>
      <c r="J55" s="118"/>
      <c r="K55" s="119"/>
      <c r="L55" s="114"/>
      <c r="M55" s="115"/>
      <c r="N55" s="116"/>
      <c r="O55" s="117"/>
    </row>
    <row r="61" spans="1:19" ht="15.75" thickBot="1"/>
    <row r="62" spans="1:19" ht="15.75" thickBot="1">
      <c r="F62" s="472">
        <f>SUM(F$40:I$40)</f>
        <v>28</v>
      </c>
      <c r="G62" s="473"/>
      <c r="H62" s="473"/>
      <c r="I62" s="474"/>
      <c r="J62" s="475"/>
      <c r="K62" s="490"/>
      <c r="L62" s="491">
        <f>SUM(L$40:O$40)</f>
        <v>27</v>
      </c>
      <c r="M62" s="491"/>
      <c r="N62" s="491"/>
      <c r="O62" s="491"/>
      <c r="P62" s="239"/>
      <c r="Q62" s="240"/>
      <c r="R62" s="241">
        <f>SUMIF($E12:$E46,"=1",R12:R46)</f>
        <v>0</v>
      </c>
    </row>
  </sheetData>
  <mergeCells count="14">
    <mergeCell ref="J54:K54"/>
    <mergeCell ref="F53:I53"/>
    <mergeCell ref="L53:O53"/>
    <mergeCell ref="F62:I62"/>
    <mergeCell ref="J62:K62"/>
    <mergeCell ref="L62:O62"/>
    <mergeCell ref="A50:Q50"/>
    <mergeCell ref="A51:R51"/>
    <mergeCell ref="A52:F52"/>
    <mergeCell ref="L1:P1"/>
    <mergeCell ref="L2:P2"/>
    <mergeCell ref="G7:K7"/>
    <mergeCell ref="E9:M9"/>
    <mergeCell ref="A42:B42"/>
  </mergeCells>
  <phoneticPr fontId="0" type="noConversion"/>
  <conditionalFormatting sqref="J48">
    <cfRule type="cellIs" dxfId="5" priority="2" operator="greaterThan">
      <formula>30</formula>
    </cfRule>
  </conditionalFormatting>
  <conditionalFormatting sqref="P48">
    <cfRule type="cellIs" dxfId="4" priority="1" operator="greaterThan">
      <formula>30</formula>
    </cfRule>
  </conditionalFormatting>
  <pageMargins left="0.42" right="0.16" top="0.37" bottom="0.63" header="0.18" footer="0.18"/>
  <pageSetup paperSize="9" scale="75" fitToHeight="0" orientation="portrait" horizontalDpi="300" verticalDpi="300" r:id="rId1"/>
  <headerFooter>
    <oddFooter>&amp;LRECTOR,
Prof.univ.dr. Cezar Ionuț SPÎNU&amp;CDECAN,
Conf.univ.dr. Anamaria PREDA&amp;RDIRECTOR DEPARTAMENT,
Conf.univ.dr. Daniela DINCĂ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S64"/>
  <sheetViews>
    <sheetView tabSelected="1" view="pageLayout" topLeftCell="A41" zoomScaleSheetLayoutView="100" workbookViewId="0">
      <selection activeCell="C48" sqref="C48"/>
    </sheetView>
  </sheetViews>
  <sheetFormatPr defaultColWidth="9.140625" defaultRowHeight="15"/>
  <cols>
    <col min="1" max="1" width="37.140625" style="3" customWidth="1"/>
    <col min="2" max="2" width="12" style="19" customWidth="1"/>
    <col min="3" max="3" width="5.5703125" style="19" customWidth="1"/>
    <col min="4" max="4" width="5.7109375" style="19" customWidth="1"/>
    <col min="5" max="5" width="4.85546875" style="19" customWidth="1"/>
    <col min="6" max="6" width="6.5703125" style="20" customWidth="1"/>
    <col min="7" max="7" width="4.140625" style="21" customWidth="1"/>
    <col min="8" max="8" width="3.85546875" style="22" customWidth="1"/>
    <col min="9" max="9" width="4" style="23" customWidth="1"/>
    <col min="10" max="10" width="7" style="24" bestFit="1" customWidth="1"/>
    <col min="11" max="11" width="4.7109375" style="19" customWidth="1"/>
    <col min="12" max="12" width="7.140625" style="20" customWidth="1"/>
    <col min="13" max="13" width="4.140625" style="21" customWidth="1"/>
    <col min="14" max="14" width="4" style="22" customWidth="1"/>
    <col min="15" max="15" width="6.42578125" style="23" customWidth="1"/>
    <col min="16" max="16" width="7" style="24" bestFit="1" customWidth="1"/>
    <col min="17" max="17" width="5.28515625" style="19" customWidth="1"/>
    <col min="18" max="18" width="5.28515625" style="19" hidden="1" customWidth="1"/>
    <col min="19" max="19" width="9.140625" style="26"/>
    <col min="20" max="16384" width="9.140625" style="27"/>
  </cols>
  <sheetData>
    <row r="1" spans="1:18">
      <c r="A1" s="2" t="s">
        <v>0</v>
      </c>
      <c r="B1" s="357"/>
      <c r="C1" s="357"/>
      <c r="D1" s="357"/>
      <c r="E1" s="357"/>
      <c r="L1" s="477" t="s">
        <v>37</v>
      </c>
      <c r="M1" s="478"/>
      <c r="N1" s="478"/>
      <c r="O1" s="478"/>
      <c r="P1" s="478"/>
    </row>
    <row r="2" spans="1:18">
      <c r="A2" s="2" t="s">
        <v>78</v>
      </c>
      <c r="B2" s="357"/>
      <c r="C2" s="357"/>
      <c r="D2" s="357"/>
      <c r="E2" s="357"/>
      <c r="L2" s="477" t="s">
        <v>60</v>
      </c>
      <c r="M2" s="478"/>
      <c r="N2" s="478"/>
      <c r="O2" s="478"/>
      <c r="P2" s="478"/>
    </row>
    <row r="3" spans="1:18">
      <c r="A3" s="370" t="s">
        <v>201</v>
      </c>
      <c r="B3" s="357"/>
      <c r="C3" s="357"/>
      <c r="D3" s="357"/>
      <c r="E3" s="357"/>
    </row>
    <row r="4" spans="1:18">
      <c r="A4" s="358" t="s">
        <v>85</v>
      </c>
      <c r="B4" s="357"/>
      <c r="C4" s="357"/>
      <c r="D4" s="357"/>
      <c r="E4" s="357"/>
    </row>
    <row r="5" spans="1:18" ht="18" customHeight="1" thickBot="1">
      <c r="A5" s="358" t="s">
        <v>86</v>
      </c>
      <c r="B5" s="359"/>
      <c r="C5" s="359"/>
      <c r="D5" s="359"/>
      <c r="E5" s="359"/>
    </row>
    <row r="6" spans="1:18" ht="15.75" thickBot="1">
      <c r="A6" s="359" t="s">
        <v>79</v>
      </c>
      <c r="B6" s="357"/>
      <c r="C6" s="357"/>
      <c r="D6" s="357"/>
      <c r="E6" s="357"/>
      <c r="F6" s="28" t="s">
        <v>28</v>
      </c>
      <c r="G6" s="29"/>
      <c r="H6" s="30"/>
      <c r="I6" s="31"/>
      <c r="J6" s="32"/>
      <c r="K6" s="33"/>
      <c r="L6" s="28" t="s">
        <v>29</v>
      </c>
    </row>
    <row r="7" spans="1:18" ht="15.75" thickBot="1">
      <c r="A7" s="359" t="s">
        <v>80</v>
      </c>
      <c r="B7" s="357"/>
      <c r="C7" s="357"/>
      <c r="D7" s="357"/>
      <c r="E7" s="357"/>
      <c r="F7" s="34"/>
      <c r="G7" s="479" t="s">
        <v>30</v>
      </c>
      <c r="H7" s="480"/>
      <c r="I7" s="480"/>
      <c r="J7" s="480"/>
      <c r="K7" s="481"/>
      <c r="L7" s="35"/>
    </row>
    <row r="9" spans="1:18" ht="15.75" thickBot="1">
      <c r="E9" s="482" t="s">
        <v>63</v>
      </c>
      <c r="F9" s="482"/>
      <c r="G9" s="482"/>
      <c r="H9" s="482"/>
      <c r="I9" s="482"/>
      <c r="J9" s="482"/>
      <c r="K9" s="482"/>
      <c r="L9" s="482"/>
      <c r="M9" s="482"/>
    </row>
    <row r="10" spans="1:18" s="46" customFormat="1" ht="75.75" customHeight="1" thickBot="1">
      <c r="A10" s="36" t="s">
        <v>1</v>
      </c>
      <c r="B10" s="37" t="s">
        <v>2</v>
      </c>
      <c r="C10" s="38" t="s">
        <v>55</v>
      </c>
      <c r="D10" s="38" t="s">
        <v>54</v>
      </c>
      <c r="E10" s="39" t="s">
        <v>32</v>
      </c>
      <c r="F10" s="40" t="s">
        <v>3</v>
      </c>
      <c r="G10" s="41" t="s">
        <v>4</v>
      </c>
      <c r="H10" s="42" t="s">
        <v>5</v>
      </c>
      <c r="I10" s="43" t="s">
        <v>6</v>
      </c>
      <c r="J10" s="44" t="s">
        <v>7</v>
      </c>
      <c r="K10" s="39" t="s">
        <v>8</v>
      </c>
      <c r="L10" s="40" t="s">
        <v>9</v>
      </c>
      <c r="M10" s="41" t="s">
        <v>10</v>
      </c>
      <c r="N10" s="42" t="s">
        <v>11</v>
      </c>
      <c r="O10" s="43" t="s">
        <v>12</v>
      </c>
      <c r="P10" s="44" t="s">
        <v>13</v>
      </c>
      <c r="Q10" s="39" t="s">
        <v>14</v>
      </c>
      <c r="R10" s="45" t="s">
        <v>45</v>
      </c>
    </row>
    <row r="11" spans="1:18" ht="15.75" thickBot="1">
      <c r="A11" s="47" t="s">
        <v>39</v>
      </c>
      <c r="B11" s="4"/>
      <c r="C11" s="48"/>
      <c r="D11" s="48"/>
      <c r="E11" s="49"/>
      <c r="F11" s="50"/>
      <c r="G11" s="51"/>
      <c r="H11" s="52"/>
      <c r="I11" s="53"/>
      <c r="J11" s="54"/>
      <c r="K11" s="49"/>
      <c r="L11" s="50"/>
      <c r="M11" s="51"/>
      <c r="N11" s="52"/>
      <c r="O11" s="53"/>
      <c r="P11" s="54"/>
      <c r="Q11" s="49"/>
      <c r="R11" s="55"/>
    </row>
    <row r="12" spans="1:18" ht="15.75" thickBot="1">
      <c r="A12" s="441" t="s">
        <v>147</v>
      </c>
      <c r="B12" s="436" t="s">
        <v>150</v>
      </c>
      <c r="C12" s="437" t="s">
        <v>66</v>
      </c>
      <c r="D12" s="437" t="s">
        <v>69</v>
      </c>
      <c r="E12" s="410">
        <v>1</v>
      </c>
      <c r="F12" s="411">
        <v>2</v>
      </c>
      <c r="G12" s="412">
        <v>1</v>
      </c>
      <c r="H12" s="413"/>
      <c r="I12" s="414"/>
      <c r="J12" s="415">
        <v>4</v>
      </c>
      <c r="K12" s="410" t="s">
        <v>70</v>
      </c>
      <c r="L12" s="411"/>
      <c r="M12" s="412"/>
      <c r="N12" s="413"/>
      <c r="O12" s="414"/>
      <c r="P12" s="415"/>
      <c r="Q12" s="410"/>
      <c r="R12" s="56"/>
    </row>
    <row r="13" spans="1:18" ht="15.75" thickBot="1">
      <c r="A13" s="442" t="s">
        <v>148</v>
      </c>
      <c r="B13" s="436" t="s">
        <v>151</v>
      </c>
      <c r="C13" s="438" t="s">
        <v>73</v>
      </c>
      <c r="D13" s="438" t="s">
        <v>69</v>
      </c>
      <c r="E13" s="404">
        <v>1</v>
      </c>
      <c r="F13" s="405">
        <v>2</v>
      </c>
      <c r="G13" s="406"/>
      <c r="H13" s="407">
        <v>1</v>
      </c>
      <c r="I13" s="408"/>
      <c r="J13" s="409">
        <v>4</v>
      </c>
      <c r="K13" s="404" t="s">
        <v>70</v>
      </c>
      <c r="L13" s="405"/>
      <c r="M13" s="406"/>
      <c r="N13" s="407"/>
      <c r="O13" s="408"/>
      <c r="P13" s="409"/>
      <c r="Q13" s="404"/>
      <c r="R13" s="56"/>
    </row>
    <row r="14" spans="1:18" ht="15.75" thickBot="1">
      <c r="A14" s="442" t="s">
        <v>149</v>
      </c>
      <c r="B14" s="436" t="s">
        <v>152</v>
      </c>
      <c r="C14" s="438" t="s">
        <v>73</v>
      </c>
      <c r="D14" s="438" t="s">
        <v>69</v>
      </c>
      <c r="E14" s="404">
        <v>1</v>
      </c>
      <c r="F14" s="405">
        <v>2</v>
      </c>
      <c r="G14" s="406"/>
      <c r="H14" s="407">
        <v>1</v>
      </c>
      <c r="I14" s="408"/>
      <c r="J14" s="409">
        <v>3</v>
      </c>
      <c r="K14" s="404" t="s">
        <v>70</v>
      </c>
      <c r="L14" s="405"/>
      <c r="M14" s="406"/>
      <c r="N14" s="407"/>
      <c r="O14" s="408"/>
      <c r="P14" s="409"/>
      <c r="Q14" s="404"/>
      <c r="R14" s="56"/>
    </row>
    <row r="15" spans="1:18" ht="14.45" customHeight="1" thickBot="1">
      <c r="A15" s="442" t="s">
        <v>217</v>
      </c>
      <c r="B15" s="436" t="s">
        <v>154</v>
      </c>
      <c r="C15" s="438" t="s">
        <v>73</v>
      </c>
      <c r="D15" s="438" t="s">
        <v>74</v>
      </c>
      <c r="E15" s="404">
        <v>1</v>
      </c>
      <c r="F15" s="405">
        <v>2</v>
      </c>
      <c r="G15" s="406">
        <v>1</v>
      </c>
      <c r="H15" s="407"/>
      <c r="I15" s="408"/>
      <c r="J15" s="409">
        <v>3</v>
      </c>
      <c r="K15" s="404" t="s">
        <v>70</v>
      </c>
      <c r="L15" s="405"/>
      <c r="M15" s="406"/>
      <c r="N15" s="407"/>
      <c r="O15" s="408"/>
      <c r="P15" s="409"/>
      <c r="Q15" s="404"/>
      <c r="R15" s="56"/>
    </row>
    <row r="16" spans="1:18" ht="30.75" thickBot="1">
      <c r="A16" s="442" t="s">
        <v>164</v>
      </c>
      <c r="B16" s="436" t="s">
        <v>155</v>
      </c>
      <c r="C16" s="438" t="s">
        <v>73</v>
      </c>
      <c r="D16" s="438" t="s">
        <v>74</v>
      </c>
      <c r="E16" s="404">
        <v>2</v>
      </c>
      <c r="F16" s="405">
        <v>2</v>
      </c>
      <c r="G16" s="406">
        <v>1</v>
      </c>
      <c r="H16" s="407"/>
      <c r="I16" s="408"/>
      <c r="J16" s="409">
        <v>3</v>
      </c>
      <c r="K16" s="404" t="s">
        <v>70</v>
      </c>
      <c r="L16" s="405"/>
      <c r="M16" s="406"/>
      <c r="N16" s="407"/>
      <c r="O16" s="408"/>
      <c r="P16" s="409"/>
      <c r="Q16" s="404"/>
      <c r="R16" s="56"/>
    </row>
    <row r="17" spans="1:18" ht="15.75" thickBot="1">
      <c r="A17" s="448" t="s">
        <v>137</v>
      </c>
      <c r="B17" s="436" t="s">
        <v>178</v>
      </c>
      <c r="C17" s="438" t="s">
        <v>73</v>
      </c>
      <c r="D17" s="438" t="s">
        <v>69</v>
      </c>
      <c r="E17" s="404">
        <v>1</v>
      </c>
      <c r="F17" s="382">
        <v>2</v>
      </c>
      <c r="G17" s="383"/>
      <c r="H17" s="384"/>
      <c r="I17" s="385"/>
      <c r="J17" s="386">
        <v>3</v>
      </c>
      <c r="K17" s="381" t="s">
        <v>67</v>
      </c>
      <c r="L17" s="382"/>
      <c r="M17" s="383"/>
      <c r="N17" s="384"/>
      <c r="O17" s="385"/>
      <c r="P17" s="386"/>
      <c r="Q17" s="381"/>
      <c r="R17" s="56"/>
    </row>
    <row r="18" spans="1:18" ht="30.75" thickBot="1">
      <c r="A18" s="442" t="s">
        <v>218</v>
      </c>
      <c r="B18" s="436" t="s">
        <v>179</v>
      </c>
      <c r="C18" s="439" t="s">
        <v>73</v>
      </c>
      <c r="D18" s="438" t="s">
        <v>69</v>
      </c>
      <c r="E18" s="416">
        <v>1</v>
      </c>
      <c r="F18" s="417">
        <v>1</v>
      </c>
      <c r="G18" s="418"/>
      <c r="H18" s="419">
        <v>1</v>
      </c>
      <c r="I18" s="420"/>
      <c r="J18" s="421">
        <v>2</v>
      </c>
      <c r="K18" s="416" t="s">
        <v>67</v>
      </c>
      <c r="L18" s="405"/>
      <c r="M18" s="406"/>
      <c r="N18" s="407"/>
      <c r="O18" s="408"/>
      <c r="P18" s="409"/>
      <c r="Q18" s="404"/>
      <c r="R18" s="56"/>
    </row>
    <row r="19" spans="1:18" ht="30.75" thickBot="1">
      <c r="A19" s="442" t="s">
        <v>219</v>
      </c>
      <c r="B19" s="436" t="s">
        <v>180</v>
      </c>
      <c r="C19" s="439" t="s">
        <v>73</v>
      </c>
      <c r="D19" s="438" t="s">
        <v>69</v>
      </c>
      <c r="E19" s="416">
        <v>1</v>
      </c>
      <c r="F19" s="417">
        <v>1</v>
      </c>
      <c r="G19" s="418"/>
      <c r="H19" s="419">
        <v>1</v>
      </c>
      <c r="I19" s="420"/>
      <c r="J19" s="421">
        <v>2</v>
      </c>
      <c r="K19" s="416" t="s">
        <v>67</v>
      </c>
      <c r="L19" s="405"/>
      <c r="M19" s="406"/>
      <c r="N19" s="407"/>
      <c r="O19" s="408"/>
      <c r="P19" s="409"/>
      <c r="Q19" s="404"/>
      <c r="R19" s="56"/>
    </row>
    <row r="20" spans="1:18" ht="15.75" thickBot="1">
      <c r="A20" s="442" t="s">
        <v>220</v>
      </c>
      <c r="B20" s="436" t="s">
        <v>181</v>
      </c>
      <c r="C20" s="439" t="s">
        <v>73</v>
      </c>
      <c r="D20" s="439" t="s">
        <v>74</v>
      </c>
      <c r="E20" s="404">
        <v>1</v>
      </c>
      <c r="F20" s="405">
        <v>2</v>
      </c>
      <c r="G20" s="406">
        <v>1</v>
      </c>
      <c r="H20" s="407"/>
      <c r="I20" s="408"/>
      <c r="J20" s="409">
        <v>3</v>
      </c>
      <c r="K20" s="404" t="s">
        <v>70</v>
      </c>
      <c r="L20" s="405"/>
      <c r="M20" s="406"/>
      <c r="N20" s="407"/>
      <c r="O20" s="408"/>
      <c r="P20" s="409"/>
      <c r="Q20" s="404"/>
      <c r="R20" s="56"/>
    </row>
    <row r="21" spans="1:18" ht="15.75" thickBot="1">
      <c r="A21" s="442" t="s">
        <v>221</v>
      </c>
      <c r="B21" s="436" t="s">
        <v>182</v>
      </c>
      <c r="C21" s="439" t="s">
        <v>73</v>
      </c>
      <c r="D21" s="439" t="s">
        <v>74</v>
      </c>
      <c r="E21" s="404">
        <v>2</v>
      </c>
      <c r="F21" s="405">
        <v>2</v>
      </c>
      <c r="G21" s="406">
        <v>1</v>
      </c>
      <c r="H21" s="407"/>
      <c r="I21" s="408"/>
      <c r="J21" s="409">
        <v>3</v>
      </c>
      <c r="K21" s="404" t="s">
        <v>70</v>
      </c>
      <c r="L21" s="405"/>
      <c r="M21" s="406"/>
      <c r="N21" s="407"/>
      <c r="O21" s="408"/>
      <c r="P21" s="409"/>
      <c r="Q21" s="404"/>
      <c r="R21" s="56"/>
    </row>
    <row r="22" spans="1:18" ht="15.75" thickBot="1">
      <c r="A22" s="442" t="s">
        <v>199</v>
      </c>
      <c r="B22" s="436" t="s">
        <v>183</v>
      </c>
      <c r="C22" s="439" t="s">
        <v>65</v>
      </c>
      <c r="D22" s="439" t="s">
        <v>74</v>
      </c>
      <c r="E22" s="404">
        <v>1</v>
      </c>
      <c r="F22" s="405">
        <v>2</v>
      </c>
      <c r="G22" s="406">
        <v>1</v>
      </c>
      <c r="H22" s="407"/>
      <c r="I22" s="408"/>
      <c r="J22" s="409">
        <v>3</v>
      </c>
      <c r="K22" s="404" t="s">
        <v>67</v>
      </c>
      <c r="L22" s="405"/>
      <c r="M22" s="406"/>
      <c r="N22" s="407"/>
      <c r="O22" s="408"/>
      <c r="P22" s="409"/>
      <c r="Q22" s="404"/>
      <c r="R22" s="56"/>
    </row>
    <row r="23" spans="1:18" ht="15.75" thickBot="1">
      <c r="A23" s="442" t="s">
        <v>222</v>
      </c>
      <c r="B23" s="436" t="s">
        <v>184</v>
      </c>
      <c r="C23" s="439" t="s">
        <v>65</v>
      </c>
      <c r="D23" s="439" t="s">
        <v>74</v>
      </c>
      <c r="E23" s="404">
        <v>2</v>
      </c>
      <c r="F23" s="405">
        <v>2</v>
      </c>
      <c r="G23" s="406">
        <v>1</v>
      </c>
      <c r="H23" s="407"/>
      <c r="I23" s="408"/>
      <c r="J23" s="409">
        <v>3</v>
      </c>
      <c r="K23" s="404" t="s">
        <v>67</v>
      </c>
      <c r="L23" s="405"/>
      <c r="M23" s="406"/>
      <c r="N23" s="407"/>
      <c r="O23" s="408"/>
      <c r="P23" s="409"/>
      <c r="Q23" s="404"/>
      <c r="R23" s="56"/>
    </row>
    <row r="24" spans="1:18">
      <c r="A24" s="442" t="s">
        <v>115</v>
      </c>
      <c r="B24" s="436" t="s">
        <v>185</v>
      </c>
      <c r="C24" s="438" t="s">
        <v>73</v>
      </c>
      <c r="D24" s="438" t="s">
        <v>69</v>
      </c>
      <c r="E24" s="404">
        <v>2</v>
      </c>
      <c r="F24" s="405"/>
      <c r="G24" s="406"/>
      <c r="H24" s="407"/>
      <c r="I24" s="408">
        <v>2</v>
      </c>
      <c r="J24" s="409">
        <v>3</v>
      </c>
      <c r="K24" s="404" t="s">
        <v>71</v>
      </c>
      <c r="L24" s="405"/>
      <c r="M24" s="406"/>
      <c r="N24" s="407"/>
      <c r="O24" s="408"/>
      <c r="P24" s="409"/>
      <c r="Q24" s="404"/>
      <c r="R24" s="56"/>
    </row>
    <row r="25" spans="1:18">
      <c r="A25" s="442" t="s">
        <v>156</v>
      </c>
      <c r="B25" s="440" t="s">
        <v>186</v>
      </c>
      <c r="C25" s="438" t="s">
        <v>66</v>
      </c>
      <c r="D25" s="438" t="s">
        <v>69</v>
      </c>
      <c r="E25" s="404">
        <v>1</v>
      </c>
      <c r="F25" s="405"/>
      <c r="G25" s="406"/>
      <c r="H25" s="407"/>
      <c r="I25" s="408"/>
      <c r="J25" s="409"/>
      <c r="K25" s="404"/>
      <c r="L25" s="405">
        <v>2</v>
      </c>
      <c r="M25" s="406">
        <v>1</v>
      </c>
      <c r="N25" s="407"/>
      <c r="O25" s="408"/>
      <c r="P25" s="409">
        <v>2</v>
      </c>
      <c r="Q25" s="404" t="s">
        <v>70</v>
      </c>
      <c r="R25" s="56"/>
    </row>
    <row r="26" spans="1:18">
      <c r="A26" s="442" t="s">
        <v>157</v>
      </c>
      <c r="B26" s="440" t="s">
        <v>187</v>
      </c>
      <c r="C26" s="438" t="s">
        <v>73</v>
      </c>
      <c r="D26" s="438" t="s">
        <v>69</v>
      </c>
      <c r="E26" s="404">
        <v>1</v>
      </c>
      <c r="F26" s="405"/>
      <c r="G26" s="406"/>
      <c r="H26" s="407"/>
      <c r="I26" s="408"/>
      <c r="J26" s="409"/>
      <c r="K26" s="404"/>
      <c r="L26" s="405">
        <v>2</v>
      </c>
      <c r="M26" s="406"/>
      <c r="N26" s="407">
        <v>1</v>
      </c>
      <c r="O26" s="408"/>
      <c r="P26" s="409">
        <v>2</v>
      </c>
      <c r="Q26" s="404" t="s">
        <v>70</v>
      </c>
      <c r="R26" s="56"/>
    </row>
    <row r="27" spans="1:18">
      <c r="A27" s="442" t="s">
        <v>158</v>
      </c>
      <c r="B27" s="440" t="s">
        <v>188</v>
      </c>
      <c r="C27" s="438" t="s">
        <v>73</v>
      </c>
      <c r="D27" s="438" t="s">
        <v>69</v>
      </c>
      <c r="E27" s="404">
        <v>1</v>
      </c>
      <c r="F27" s="405"/>
      <c r="G27" s="406"/>
      <c r="H27" s="407"/>
      <c r="I27" s="408"/>
      <c r="J27" s="409"/>
      <c r="K27" s="404"/>
      <c r="L27" s="405">
        <v>2</v>
      </c>
      <c r="M27" s="406"/>
      <c r="N27" s="407">
        <v>1</v>
      </c>
      <c r="O27" s="408"/>
      <c r="P27" s="409">
        <v>2</v>
      </c>
      <c r="Q27" s="404" t="s">
        <v>70</v>
      </c>
      <c r="R27" s="56"/>
    </row>
    <row r="28" spans="1:18">
      <c r="A28" s="442" t="s">
        <v>223</v>
      </c>
      <c r="B28" s="440" t="s">
        <v>189</v>
      </c>
      <c r="C28" s="439" t="s">
        <v>73</v>
      </c>
      <c r="D28" s="439" t="s">
        <v>74</v>
      </c>
      <c r="E28" s="404">
        <v>1</v>
      </c>
      <c r="F28" s="405"/>
      <c r="G28" s="406"/>
      <c r="H28" s="407"/>
      <c r="I28" s="408"/>
      <c r="J28" s="409"/>
      <c r="K28" s="404"/>
      <c r="L28" s="405">
        <v>2</v>
      </c>
      <c r="M28" s="406">
        <v>2</v>
      </c>
      <c r="N28" s="407"/>
      <c r="O28" s="408"/>
      <c r="P28" s="409">
        <v>3</v>
      </c>
      <c r="Q28" s="404" t="s">
        <v>70</v>
      </c>
      <c r="R28" s="56"/>
    </row>
    <row r="29" spans="1:18">
      <c r="A29" s="442" t="s">
        <v>224</v>
      </c>
      <c r="B29" s="440" t="s">
        <v>159</v>
      </c>
      <c r="C29" s="439" t="s">
        <v>73</v>
      </c>
      <c r="D29" s="439" t="s">
        <v>74</v>
      </c>
      <c r="E29" s="404">
        <v>2</v>
      </c>
      <c r="F29" s="405"/>
      <c r="G29" s="406"/>
      <c r="H29" s="407"/>
      <c r="I29" s="408"/>
      <c r="J29" s="409"/>
      <c r="K29" s="404"/>
      <c r="L29" s="405">
        <v>2</v>
      </c>
      <c r="M29" s="406">
        <v>2</v>
      </c>
      <c r="N29" s="407"/>
      <c r="O29" s="408"/>
      <c r="P29" s="409">
        <v>3</v>
      </c>
      <c r="Q29" s="404" t="s">
        <v>70</v>
      </c>
      <c r="R29" s="56"/>
    </row>
    <row r="30" spans="1:18" ht="30">
      <c r="A30" s="442" t="s">
        <v>225</v>
      </c>
      <c r="B30" s="440" t="s">
        <v>160</v>
      </c>
      <c r="C30" s="438" t="s">
        <v>73</v>
      </c>
      <c r="D30" s="438" t="s">
        <v>69</v>
      </c>
      <c r="E30" s="404">
        <v>1</v>
      </c>
      <c r="F30" s="405"/>
      <c r="G30" s="406"/>
      <c r="H30" s="407"/>
      <c r="I30" s="408"/>
      <c r="J30" s="409"/>
      <c r="K30" s="404"/>
      <c r="L30" s="405">
        <v>1</v>
      </c>
      <c r="M30" s="406"/>
      <c r="N30" s="407">
        <v>1</v>
      </c>
      <c r="O30" s="408"/>
      <c r="P30" s="409">
        <v>2</v>
      </c>
      <c r="Q30" s="404" t="s">
        <v>67</v>
      </c>
      <c r="R30" s="56"/>
    </row>
    <row r="31" spans="1:18" ht="30">
      <c r="A31" s="442" t="s">
        <v>226</v>
      </c>
      <c r="B31" s="440" t="s">
        <v>161</v>
      </c>
      <c r="C31" s="438" t="s">
        <v>73</v>
      </c>
      <c r="D31" s="438" t="s">
        <v>69</v>
      </c>
      <c r="E31" s="404">
        <v>1</v>
      </c>
      <c r="F31" s="405"/>
      <c r="G31" s="406"/>
      <c r="H31" s="407"/>
      <c r="I31" s="408"/>
      <c r="J31" s="409"/>
      <c r="K31" s="404"/>
      <c r="L31" s="405">
        <v>1</v>
      </c>
      <c r="M31" s="406"/>
      <c r="N31" s="407">
        <v>1</v>
      </c>
      <c r="O31" s="408"/>
      <c r="P31" s="409">
        <v>2</v>
      </c>
      <c r="Q31" s="404" t="s">
        <v>67</v>
      </c>
      <c r="R31" s="56"/>
    </row>
    <row r="32" spans="1:18">
      <c r="A32" s="443" t="s">
        <v>227</v>
      </c>
      <c r="B32" s="440" t="s">
        <v>162</v>
      </c>
      <c r="C32" s="438" t="s">
        <v>65</v>
      </c>
      <c r="D32" s="438" t="s">
        <v>74</v>
      </c>
      <c r="E32" s="404">
        <v>1</v>
      </c>
      <c r="F32" s="405"/>
      <c r="G32" s="406"/>
      <c r="H32" s="407"/>
      <c r="I32" s="408"/>
      <c r="J32" s="409"/>
      <c r="K32" s="404"/>
      <c r="L32" s="405">
        <v>1</v>
      </c>
      <c r="M32" s="406"/>
      <c r="N32" s="407">
        <v>2</v>
      </c>
      <c r="O32" s="408"/>
      <c r="P32" s="409">
        <v>2</v>
      </c>
      <c r="Q32" s="404" t="s">
        <v>67</v>
      </c>
      <c r="R32" s="56"/>
    </row>
    <row r="33" spans="1:18">
      <c r="A33" s="443" t="s">
        <v>228</v>
      </c>
      <c r="B33" s="440" t="s">
        <v>146</v>
      </c>
      <c r="C33" s="438" t="s">
        <v>65</v>
      </c>
      <c r="D33" s="438" t="s">
        <v>74</v>
      </c>
      <c r="E33" s="404">
        <v>2</v>
      </c>
      <c r="F33" s="405"/>
      <c r="G33" s="406"/>
      <c r="H33" s="407"/>
      <c r="I33" s="408"/>
      <c r="J33" s="409"/>
      <c r="K33" s="404"/>
      <c r="L33" s="405">
        <v>1</v>
      </c>
      <c r="M33" s="406"/>
      <c r="N33" s="407">
        <v>2</v>
      </c>
      <c r="O33" s="408"/>
      <c r="P33" s="409">
        <v>2</v>
      </c>
      <c r="Q33" s="404" t="s">
        <v>67</v>
      </c>
      <c r="R33" s="56"/>
    </row>
    <row r="34" spans="1:18">
      <c r="A34" s="443" t="s">
        <v>153</v>
      </c>
      <c r="B34" s="440" t="s">
        <v>190</v>
      </c>
      <c r="C34" s="422" t="s">
        <v>65</v>
      </c>
      <c r="D34" s="439" t="s">
        <v>74</v>
      </c>
      <c r="E34" s="423">
        <v>1</v>
      </c>
      <c r="F34" s="405"/>
      <c r="G34" s="406"/>
      <c r="H34" s="407"/>
      <c r="I34" s="408"/>
      <c r="J34" s="409"/>
      <c r="K34" s="404"/>
      <c r="L34" s="405">
        <v>2</v>
      </c>
      <c r="M34" s="406">
        <v>2</v>
      </c>
      <c r="N34" s="407"/>
      <c r="O34" s="408"/>
      <c r="P34" s="409">
        <v>3</v>
      </c>
      <c r="Q34" s="404" t="s">
        <v>71</v>
      </c>
      <c r="R34" s="56"/>
    </row>
    <row r="35" spans="1:18" ht="30">
      <c r="A35" s="443" t="s">
        <v>229</v>
      </c>
      <c r="B35" s="440" t="s">
        <v>191</v>
      </c>
      <c r="C35" s="422" t="s">
        <v>65</v>
      </c>
      <c r="D35" s="439" t="s">
        <v>74</v>
      </c>
      <c r="E35" s="423">
        <v>2</v>
      </c>
      <c r="F35" s="405"/>
      <c r="G35" s="406"/>
      <c r="H35" s="407"/>
      <c r="I35" s="408"/>
      <c r="J35" s="409"/>
      <c r="K35" s="404"/>
      <c r="L35" s="405">
        <v>2</v>
      </c>
      <c r="M35" s="406">
        <v>2</v>
      </c>
      <c r="N35" s="407"/>
      <c r="O35" s="408"/>
      <c r="P35" s="409">
        <v>3</v>
      </c>
      <c r="Q35" s="404" t="s">
        <v>71</v>
      </c>
      <c r="R35" s="56"/>
    </row>
    <row r="36" spans="1:18">
      <c r="A36" s="442" t="s">
        <v>113</v>
      </c>
      <c r="B36" s="440" t="s">
        <v>192</v>
      </c>
      <c r="C36" s="438" t="s">
        <v>65</v>
      </c>
      <c r="D36" s="438" t="s">
        <v>69</v>
      </c>
      <c r="E36" s="404">
        <v>1</v>
      </c>
      <c r="F36" s="405"/>
      <c r="G36" s="406"/>
      <c r="H36" s="407">
        <v>2</v>
      </c>
      <c r="I36" s="408"/>
      <c r="J36" s="409">
        <v>2</v>
      </c>
      <c r="K36" s="404" t="s">
        <v>67</v>
      </c>
      <c r="L36" s="405"/>
      <c r="M36" s="406"/>
      <c r="N36" s="407">
        <v>2</v>
      </c>
      <c r="O36" s="408"/>
      <c r="P36" s="409">
        <v>2</v>
      </c>
      <c r="Q36" s="404" t="s">
        <v>67</v>
      </c>
      <c r="R36" s="56"/>
    </row>
    <row r="37" spans="1:18">
      <c r="A37" s="442" t="s">
        <v>83</v>
      </c>
      <c r="B37" s="440" t="s">
        <v>193</v>
      </c>
      <c r="C37" s="438" t="s">
        <v>66</v>
      </c>
      <c r="D37" s="438" t="s">
        <v>69</v>
      </c>
      <c r="E37" s="404">
        <v>2</v>
      </c>
      <c r="F37" s="405"/>
      <c r="G37" s="406"/>
      <c r="H37" s="407"/>
      <c r="I37" s="408"/>
      <c r="J37" s="409"/>
      <c r="K37" s="404"/>
      <c r="L37" s="405"/>
      <c r="M37" s="406"/>
      <c r="N37" s="407"/>
      <c r="O37" s="408">
        <v>4</v>
      </c>
      <c r="P37" s="409">
        <v>10</v>
      </c>
      <c r="Q37" s="404" t="s">
        <v>71</v>
      </c>
      <c r="R37" s="56"/>
    </row>
    <row r="38" spans="1:18" ht="15.75" thickBot="1">
      <c r="A38" s="444" t="s">
        <v>84</v>
      </c>
      <c r="B38" s="445"/>
      <c r="C38" s="446"/>
      <c r="D38" s="446"/>
      <c r="E38" s="447"/>
      <c r="F38" s="9"/>
      <c r="G38" s="10"/>
      <c r="H38" s="11"/>
      <c r="I38" s="12"/>
      <c r="J38" s="13"/>
      <c r="K38" s="8"/>
      <c r="L38" s="9"/>
      <c r="M38" s="10"/>
      <c r="N38" s="11"/>
      <c r="O38" s="12"/>
      <c r="P38" s="13">
        <v>10</v>
      </c>
      <c r="Q38" s="8"/>
      <c r="R38" s="56"/>
    </row>
    <row r="39" spans="1:18" ht="15.75" thickBot="1">
      <c r="A39" s="57" t="s">
        <v>19</v>
      </c>
      <c r="B39" s="58"/>
      <c r="C39" s="58"/>
      <c r="D39" s="58"/>
      <c r="E39" s="59"/>
      <c r="F39" s="60">
        <f>SUMIFS(F12:F38,$E12:$E38,"=1")</f>
        <v>16</v>
      </c>
      <c r="G39" s="61">
        <f>SUMIFS(G12:G38,$E12:$E38,"=1")</f>
        <v>4</v>
      </c>
      <c r="H39" s="62">
        <f>SUMIFS(H12:H38,$E12:$E38,"=1")</f>
        <v>6</v>
      </c>
      <c r="I39" s="63">
        <f>SUMIFS(I12:I38,$E12:$E38,"=1")</f>
        <v>0</v>
      </c>
      <c r="J39" s="64">
        <v>30</v>
      </c>
      <c r="K39" s="59"/>
      <c r="L39" s="60">
        <f>SUMIFS(L12:L38,$E12:$E38,"=1")</f>
        <v>13</v>
      </c>
      <c r="M39" s="61">
        <f>SUMIFS(M12:M38,$E12:$E38,"=1")</f>
        <v>5</v>
      </c>
      <c r="N39" s="62">
        <f>SUMIFS(N12:N38,$E12:$E38,"=1")</f>
        <v>8</v>
      </c>
      <c r="O39" s="63">
        <f>SUMIFS(O12:O38,$E12:$E38,"=1")</f>
        <v>0</v>
      </c>
      <c r="P39" s="64">
        <f>SUMIFS(P12:P38,$E12:$E38,"=1")+SUMIFS(P12:P38,$D12:$D38,"=DO",$E12:$E38,"=2")</f>
        <v>30</v>
      </c>
      <c r="Q39" s="59"/>
      <c r="R39" s="234"/>
    </row>
    <row r="40" spans="1:18" ht="15.75" thickBot="1">
      <c r="A40" s="65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236"/>
    </row>
    <row r="41" spans="1:18" ht="15" customHeight="1" thickBot="1">
      <c r="A41" s="488" t="s">
        <v>38</v>
      </c>
      <c r="B41" s="489"/>
      <c r="C41" s="66"/>
      <c r="D41" s="66"/>
      <c r="E41" s="66"/>
      <c r="F41" s="67"/>
      <c r="G41" s="68"/>
      <c r="H41" s="69"/>
      <c r="I41" s="70"/>
      <c r="J41" s="71"/>
      <c r="K41" s="66"/>
      <c r="L41" s="67"/>
      <c r="M41" s="68"/>
      <c r="N41" s="69"/>
      <c r="O41" s="70"/>
      <c r="P41" s="71"/>
      <c r="Q41" s="66"/>
      <c r="R41" s="72"/>
    </row>
    <row r="42" spans="1:18" ht="20.25" customHeight="1">
      <c r="A42" s="371" t="s">
        <v>172</v>
      </c>
      <c r="B42" s="402" t="s">
        <v>196</v>
      </c>
      <c r="C42" s="403" t="s">
        <v>73</v>
      </c>
      <c r="D42" s="403" t="s">
        <v>66</v>
      </c>
      <c r="E42" s="404">
        <v>0</v>
      </c>
      <c r="F42" s="405"/>
      <c r="G42" s="406"/>
      <c r="H42" s="407">
        <v>2</v>
      </c>
      <c r="I42" s="408"/>
      <c r="J42" s="409">
        <v>2</v>
      </c>
      <c r="K42" s="404" t="s">
        <v>67</v>
      </c>
      <c r="L42" s="405"/>
      <c r="M42" s="406"/>
      <c r="N42" s="407">
        <v>2</v>
      </c>
      <c r="O42" s="408"/>
      <c r="P42" s="409">
        <v>2</v>
      </c>
      <c r="Q42" s="404" t="s">
        <v>67</v>
      </c>
      <c r="R42" s="56"/>
    </row>
    <row r="43" spans="1:18" ht="28.5" customHeight="1">
      <c r="A43" s="323" t="s">
        <v>166</v>
      </c>
      <c r="B43" s="379" t="s">
        <v>198</v>
      </c>
      <c r="C43" s="380" t="s">
        <v>73</v>
      </c>
      <c r="D43" s="380" t="s">
        <v>66</v>
      </c>
      <c r="E43" s="381">
        <v>0</v>
      </c>
      <c r="F43" s="382">
        <v>2</v>
      </c>
      <c r="G43" s="383">
        <v>1</v>
      </c>
      <c r="H43" s="384"/>
      <c r="I43" s="385"/>
      <c r="J43" s="386">
        <v>2</v>
      </c>
      <c r="K43" s="381" t="s">
        <v>67</v>
      </c>
      <c r="L43" s="382">
        <v>2</v>
      </c>
      <c r="M43" s="383">
        <v>1</v>
      </c>
      <c r="N43" s="384"/>
      <c r="O43" s="385"/>
      <c r="P43" s="387">
        <v>2</v>
      </c>
      <c r="Q43" s="388" t="s">
        <v>67</v>
      </c>
      <c r="R43" s="56"/>
    </row>
    <row r="44" spans="1:18" ht="28.5" customHeight="1">
      <c r="A44" s="220" t="s">
        <v>238</v>
      </c>
      <c r="B44" s="455" t="s">
        <v>239</v>
      </c>
      <c r="C44" s="218" t="s">
        <v>73</v>
      </c>
      <c r="D44" s="218" t="s">
        <v>66</v>
      </c>
      <c r="E44" s="219">
        <v>1</v>
      </c>
      <c r="F44" s="9">
        <v>2</v>
      </c>
      <c r="G44" s="10">
        <v>2</v>
      </c>
      <c r="H44" s="11"/>
      <c r="I44" s="12"/>
      <c r="J44" s="13">
        <v>5</v>
      </c>
      <c r="K44" s="219" t="s">
        <v>70</v>
      </c>
      <c r="L44" s="9"/>
      <c r="M44" s="10"/>
      <c r="N44" s="11"/>
      <c r="O44" s="12"/>
      <c r="P44" s="13"/>
      <c r="Q44" s="219"/>
      <c r="R44" s="56"/>
    </row>
    <row r="45" spans="1:18" ht="28.5" customHeight="1">
      <c r="A45" s="220" t="s">
        <v>240</v>
      </c>
      <c r="B45" s="455" t="s">
        <v>241</v>
      </c>
      <c r="C45" s="218" t="s">
        <v>73</v>
      </c>
      <c r="D45" s="218" t="s">
        <v>66</v>
      </c>
      <c r="E45" s="219">
        <v>1</v>
      </c>
      <c r="F45" s="9"/>
      <c r="G45" s="10"/>
      <c r="H45" s="11"/>
      <c r="I45" s="12">
        <v>3</v>
      </c>
      <c r="J45" s="13">
        <v>3</v>
      </c>
      <c r="K45" s="219" t="s">
        <v>71</v>
      </c>
      <c r="L45" s="9"/>
      <c r="M45" s="10"/>
      <c r="N45" s="11"/>
      <c r="O45" s="12"/>
      <c r="P45" s="13"/>
      <c r="Q45" s="219"/>
      <c r="R45" s="56"/>
    </row>
    <row r="46" spans="1:18" ht="28.5" customHeight="1">
      <c r="A46" s="220" t="s">
        <v>242</v>
      </c>
      <c r="B46" s="455" t="s">
        <v>243</v>
      </c>
      <c r="C46" s="218" t="s">
        <v>65</v>
      </c>
      <c r="D46" s="218" t="s">
        <v>66</v>
      </c>
      <c r="E46" s="219">
        <v>1</v>
      </c>
      <c r="F46" s="465">
        <v>1</v>
      </c>
      <c r="G46" s="466">
        <v>1</v>
      </c>
      <c r="H46" s="467"/>
      <c r="I46" s="468"/>
      <c r="J46" s="17">
        <v>3</v>
      </c>
      <c r="K46" s="15" t="s">
        <v>71</v>
      </c>
      <c r="L46" s="16"/>
      <c r="M46" s="466"/>
      <c r="N46" s="467"/>
      <c r="O46" s="468"/>
      <c r="P46" s="13"/>
      <c r="Q46" s="8"/>
      <c r="R46" s="56"/>
    </row>
    <row r="47" spans="1:18" ht="28.5" customHeight="1">
      <c r="A47" s="469" t="s">
        <v>244</v>
      </c>
      <c r="B47" s="455" t="s">
        <v>245</v>
      </c>
      <c r="C47" s="218" t="s">
        <v>73</v>
      </c>
      <c r="D47" s="218" t="s">
        <v>66</v>
      </c>
      <c r="E47" s="219">
        <v>1</v>
      </c>
      <c r="F47" s="465"/>
      <c r="G47" s="466"/>
      <c r="H47" s="467"/>
      <c r="I47" s="468"/>
      <c r="J47" s="17"/>
      <c r="K47" s="15"/>
      <c r="L47" s="16">
        <v>1</v>
      </c>
      <c r="M47" s="466">
        <v>1</v>
      </c>
      <c r="N47" s="467"/>
      <c r="O47" s="468"/>
      <c r="P47" s="13">
        <v>2</v>
      </c>
      <c r="Q47" s="8" t="s">
        <v>71</v>
      </c>
      <c r="R47" s="56"/>
    </row>
    <row r="48" spans="1:18" ht="30.75" thickBot="1">
      <c r="A48" s="470" t="s">
        <v>240</v>
      </c>
      <c r="B48" s="455" t="s">
        <v>246</v>
      </c>
      <c r="C48" s="218" t="s">
        <v>73</v>
      </c>
      <c r="D48" s="218" t="s">
        <v>66</v>
      </c>
      <c r="E48" s="219">
        <v>1</v>
      </c>
      <c r="F48" s="465"/>
      <c r="G48" s="466"/>
      <c r="H48" s="467"/>
      <c r="I48" s="468"/>
      <c r="J48" s="17"/>
      <c r="K48" s="15"/>
      <c r="L48" s="16"/>
      <c r="M48" s="466"/>
      <c r="N48" s="467"/>
      <c r="O48" s="468">
        <v>3</v>
      </c>
      <c r="P48" s="13">
        <v>2</v>
      </c>
      <c r="Q48" s="8" t="s">
        <v>71</v>
      </c>
      <c r="R48" s="56"/>
    </row>
    <row r="49" spans="1:18" ht="15" customHeight="1" thickBot="1">
      <c r="A49" s="78" t="s">
        <v>19</v>
      </c>
      <c r="B49" s="79"/>
      <c r="C49" s="79"/>
      <c r="D49" s="79"/>
      <c r="E49" s="80"/>
      <c r="F49" s="81">
        <f>SUMIFS(F42:F48,$D42:$D48,"=DF")</f>
        <v>5</v>
      </c>
      <c r="G49" s="82">
        <f>SUMIFS(G42:G48,$D42:$D48,"=DF")</f>
        <v>4</v>
      </c>
      <c r="H49" s="83">
        <f>SUMIFS(H42:H48,$D42:$D48,"=DF")</f>
        <v>2</v>
      </c>
      <c r="I49" s="84">
        <f>SUMIFS(I42:I48,$D42:$D48,"=DF")</f>
        <v>3</v>
      </c>
      <c r="J49" s="85">
        <f>SUMIFS(J42:J48,$D42:$D48,"=DF")</f>
        <v>15</v>
      </c>
      <c r="K49" s="86"/>
      <c r="L49" s="81">
        <f>SUMIFS(L42:L48,$D42:$D48,"=DF")</f>
        <v>3</v>
      </c>
      <c r="M49" s="82">
        <f>SUMIFS(M42:M48,$D42:$D48,"=DF")</f>
        <v>2</v>
      </c>
      <c r="N49" s="83">
        <f>SUMIFS(N42:N48,$D42:$D48,"=DF")</f>
        <v>2</v>
      </c>
      <c r="O49" s="84">
        <f>SUMIFS(O42:O48,$D42:$D48,"=DF")</f>
        <v>3</v>
      </c>
      <c r="P49" s="85">
        <f>SUMIFS(P42:P48,$D42:$D48,"=DF")</f>
        <v>8</v>
      </c>
      <c r="Q49" s="87"/>
      <c r="R49" s="87"/>
    </row>
    <row r="50" spans="1:18">
      <c r="A50" s="210"/>
      <c r="B50" s="211"/>
      <c r="C50" s="211"/>
      <c r="D50" s="211"/>
      <c r="E50" s="211"/>
      <c r="F50" s="212"/>
      <c r="G50" s="213"/>
      <c r="H50" s="214"/>
      <c r="I50" s="215"/>
      <c r="J50" s="216"/>
      <c r="K50" s="211"/>
      <c r="L50" s="212"/>
      <c r="M50" s="213"/>
      <c r="N50" s="214"/>
      <c r="O50" s="215"/>
      <c r="P50" s="216"/>
      <c r="Q50" s="211"/>
    </row>
    <row r="51" spans="1:18">
      <c r="A51" s="360" t="s">
        <v>81</v>
      </c>
      <c r="B51" s="357"/>
      <c r="C51" s="357"/>
      <c r="D51" s="357"/>
      <c r="E51" s="357"/>
      <c r="K51" s="357"/>
      <c r="Q51" s="357"/>
      <c r="R51" s="357"/>
    </row>
    <row r="52" spans="1:18">
      <c r="A52" s="486" t="s">
        <v>57</v>
      </c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N52" s="487"/>
      <c r="O52" s="487"/>
      <c r="P52" s="487"/>
      <c r="Q52" s="487"/>
      <c r="R52" s="305"/>
    </row>
    <row r="53" spans="1:18" ht="77.25" customHeight="1">
      <c r="A53" s="483" t="s">
        <v>58</v>
      </c>
      <c r="B53" s="484"/>
      <c r="C53" s="484"/>
      <c r="D53" s="484"/>
      <c r="E53" s="484"/>
      <c r="F53" s="484"/>
      <c r="G53" s="484"/>
      <c r="H53" s="484"/>
      <c r="I53" s="484"/>
      <c r="J53" s="484"/>
      <c r="K53" s="484"/>
      <c r="L53" s="484"/>
      <c r="M53" s="484"/>
      <c r="N53" s="484"/>
      <c r="O53" s="484"/>
      <c r="P53" s="484"/>
      <c r="Q53" s="484"/>
      <c r="R53" s="484"/>
    </row>
    <row r="54" spans="1:18" ht="67.5" customHeight="1">
      <c r="A54" s="485" t="s">
        <v>59</v>
      </c>
      <c r="B54" s="484"/>
      <c r="C54" s="484"/>
      <c r="D54" s="484"/>
      <c r="E54" s="484"/>
      <c r="F54" s="484"/>
      <c r="K54" s="305"/>
      <c r="Q54" s="305"/>
      <c r="R54" s="305"/>
    </row>
    <row r="63" spans="1:18" ht="15.75" thickBot="1"/>
    <row r="64" spans="1:18" ht="15.75" thickBot="1">
      <c r="F64" s="472">
        <f>SUM(F39:I39)</f>
        <v>26</v>
      </c>
      <c r="G64" s="473"/>
      <c r="H64" s="473"/>
      <c r="I64" s="474"/>
      <c r="J64" s="475"/>
      <c r="K64" s="490"/>
      <c r="L64" s="472">
        <f>SUM(L39:O39)</f>
        <v>26</v>
      </c>
      <c r="M64" s="473"/>
      <c r="N64" s="473"/>
      <c r="O64" s="474"/>
      <c r="P64" s="239"/>
      <c r="Q64" s="240"/>
      <c r="R64" s="242">
        <f>SUMIF($E12:$E48,"=1",R12:R48)</f>
        <v>0</v>
      </c>
    </row>
  </sheetData>
  <mergeCells count="11">
    <mergeCell ref="F64:I64"/>
    <mergeCell ref="L64:O64"/>
    <mergeCell ref="J64:K64"/>
    <mergeCell ref="A41:B41"/>
    <mergeCell ref="L1:P1"/>
    <mergeCell ref="L2:P2"/>
    <mergeCell ref="G7:K7"/>
    <mergeCell ref="E9:M9"/>
    <mergeCell ref="A52:Q52"/>
    <mergeCell ref="A53:R53"/>
    <mergeCell ref="A54:F54"/>
  </mergeCells>
  <phoneticPr fontId="2" type="noConversion"/>
  <conditionalFormatting sqref="J50">
    <cfRule type="cellIs" dxfId="3" priority="2" operator="greaterThan">
      <formula>30</formula>
    </cfRule>
  </conditionalFormatting>
  <conditionalFormatting sqref="P50">
    <cfRule type="cellIs" dxfId="2" priority="1" operator="greaterThan">
      <formula>30</formula>
    </cfRule>
  </conditionalFormatting>
  <pageMargins left="0.34" right="0.19" top="0.45" bottom="0.55000000000000004" header="0.24" footer="0.12"/>
  <pageSetup paperSize="9" scale="75" fitToHeight="0" orientation="portrait" horizontalDpi="300" verticalDpi="300" r:id="rId1"/>
  <headerFooter alignWithMargins="0">
    <oddFooter>&amp;LRECTOR,
Prof.univ.dr. Cezar Ionuț SPÎNU&amp;CDECAN,
Conf.univ.dr. Anamaria PREDA&amp;RDIRECTOR DEPARTAMENT,
Conf.univ.dr. Daniela DINCĂ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S69"/>
  <sheetViews>
    <sheetView view="pageBreakPreview" topLeftCell="A5" zoomScaleSheetLayoutView="100" workbookViewId="0">
      <selection activeCell="A26" sqref="A26"/>
    </sheetView>
  </sheetViews>
  <sheetFormatPr defaultColWidth="9.140625" defaultRowHeight="15"/>
  <cols>
    <col min="1" max="1" width="40.85546875" style="3" customWidth="1"/>
    <col min="2" max="2" width="10.7109375" style="19" bestFit="1" customWidth="1"/>
    <col min="3" max="3" width="6.140625" style="19" customWidth="1"/>
    <col min="4" max="4" width="6.42578125" style="19" customWidth="1"/>
    <col min="5" max="5" width="4.85546875" style="19" customWidth="1"/>
    <col min="6" max="6" width="6.42578125" style="20" bestFit="1" customWidth="1"/>
    <col min="7" max="7" width="4.140625" style="21" customWidth="1"/>
    <col min="8" max="8" width="3.85546875" style="22" customWidth="1"/>
    <col min="9" max="9" width="4" style="23" customWidth="1"/>
    <col min="10" max="10" width="4.85546875" style="24" bestFit="1" customWidth="1"/>
    <col min="11" max="11" width="4.7109375" style="19" customWidth="1"/>
    <col min="12" max="12" width="7" style="20" bestFit="1" customWidth="1"/>
    <col min="13" max="13" width="4.140625" style="21" customWidth="1"/>
    <col min="14" max="14" width="4" style="22" customWidth="1"/>
    <col min="15" max="15" width="4.140625" style="23" customWidth="1"/>
    <col min="16" max="16" width="4.42578125" style="24" bestFit="1" customWidth="1"/>
    <col min="17" max="17" width="5.7109375" style="19" customWidth="1"/>
    <col min="18" max="18" width="6.5703125" style="19" hidden="1" customWidth="1"/>
    <col min="19" max="19" width="9.140625" style="26"/>
    <col min="20" max="16384" width="9.140625" style="27"/>
  </cols>
  <sheetData>
    <row r="1" spans="1:18">
      <c r="A1" s="2" t="s">
        <v>0</v>
      </c>
      <c r="L1" s="477" t="s">
        <v>37</v>
      </c>
      <c r="M1" s="478"/>
      <c r="N1" s="478"/>
      <c r="O1" s="478"/>
      <c r="P1" s="478"/>
    </row>
    <row r="2" spans="1:18">
      <c r="A2" s="2" t="s">
        <v>33</v>
      </c>
      <c r="L2" s="477" t="s">
        <v>60</v>
      </c>
      <c r="M2" s="478"/>
      <c r="N2" s="478"/>
      <c r="O2" s="478"/>
      <c r="P2" s="478"/>
    </row>
    <row r="3" spans="1:18">
      <c r="A3" s="2" t="s">
        <v>34</v>
      </c>
    </row>
    <row r="4" spans="1:18">
      <c r="A4" s="3" t="s">
        <v>41</v>
      </c>
    </row>
    <row r="5" spans="1:18" ht="15.75" thickBot="1">
      <c r="A5" s="3" t="s">
        <v>42</v>
      </c>
    </row>
    <row r="6" spans="1:18" ht="15.75" thickBot="1">
      <c r="A6" s="3" t="s">
        <v>43</v>
      </c>
      <c r="F6" s="28" t="s">
        <v>28</v>
      </c>
      <c r="G6" s="29"/>
      <c r="H6" s="30"/>
      <c r="I6" s="31"/>
      <c r="J6" s="32"/>
      <c r="K6" s="33"/>
      <c r="L6" s="28" t="s">
        <v>29</v>
      </c>
    </row>
    <row r="7" spans="1:18" ht="15.75" thickBot="1">
      <c r="A7" s="3" t="s">
        <v>44</v>
      </c>
      <c r="F7" s="34"/>
      <c r="G7" s="479" t="s">
        <v>30</v>
      </c>
      <c r="H7" s="480"/>
      <c r="I7" s="480"/>
      <c r="J7" s="480"/>
      <c r="K7" s="481"/>
      <c r="L7" s="35"/>
    </row>
    <row r="9" spans="1:18" ht="15.75" thickBot="1">
      <c r="E9" s="482" t="s">
        <v>64</v>
      </c>
      <c r="F9" s="482"/>
      <c r="G9" s="482"/>
      <c r="H9" s="482"/>
      <c r="I9" s="482"/>
      <c r="J9" s="482"/>
      <c r="K9" s="482"/>
      <c r="L9" s="482"/>
      <c r="M9" s="482"/>
    </row>
    <row r="10" spans="1:18" s="46" customFormat="1" ht="80.25" customHeight="1" thickBot="1">
      <c r="A10" s="36" t="s">
        <v>1</v>
      </c>
      <c r="B10" s="37" t="s">
        <v>2</v>
      </c>
      <c r="C10" s="38" t="s">
        <v>55</v>
      </c>
      <c r="D10" s="38" t="s">
        <v>54</v>
      </c>
      <c r="E10" s="39" t="s">
        <v>32</v>
      </c>
      <c r="F10" s="40" t="s">
        <v>3</v>
      </c>
      <c r="G10" s="41" t="s">
        <v>4</v>
      </c>
      <c r="H10" s="42" t="s">
        <v>5</v>
      </c>
      <c r="I10" s="43" t="s">
        <v>6</v>
      </c>
      <c r="J10" s="44" t="s">
        <v>7</v>
      </c>
      <c r="K10" s="39" t="s">
        <v>8</v>
      </c>
      <c r="L10" s="40" t="s">
        <v>9</v>
      </c>
      <c r="M10" s="41" t="s">
        <v>10</v>
      </c>
      <c r="N10" s="42" t="s">
        <v>11</v>
      </c>
      <c r="O10" s="43" t="s">
        <v>12</v>
      </c>
      <c r="P10" s="44" t="s">
        <v>13</v>
      </c>
      <c r="Q10" s="39" t="s">
        <v>14</v>
      </c>
      <c r="R10" s="45" t="s">
        <v>45</v>
      </c>
    </row>
    <row r="11" spans="1:18" ht="15.75" thickBot="1">
      <c r="A11" s="47" t="s">
        <v>39</v>
      </c>
      <c r="B11" s="4"/>
      <c r="C11" s="48"/>
      <c r="D11" s="48"/>
      <c r="E11" s="49"/>
      <c r="F11" s="50"/>
      <c r="G11" s="51"/>
      <c r="H11" s="52"/>
      <c r="I11" s="53"/>
      <c r="J11" s="54"/>
      <c r="K11" s="49"/>
      <c r="L11" s="50"/>
      <c r="M11" s="51"/>
      <c r="N11" s="52"/>
      <c r="O11" s="53"/>
      <c r="P11" s="54"/>
      <c r="Q11" s="49"/>
      <c r="R11" s="55"/>
    </row>
    <row r="12" spans="1:18">
      <c r="A12" s="314"/>
      <c r="B12" s="315"/>
      <c r="C12" s="316"/>
      <c r="D12" s="316"/>
      <c r="E12" s="317"/>
      <c r="F12" s="318"/>
      <c r="G12" s="319"/>
      <c r="H12" s="320"/>
      <c r="I12" s="321"/>
      <c r="J12" s="322"/>
      <c r="K12" s="317"/>
      <c r="L12" s="318"/>
      <c r="M12" s="319"/>
      <c r="N12" s="320"/>
      <c r="O12" s="321"/>
      <c r="P12" s="322"/>
      <c r="Q12" s="317"/>
      <c r="R12" s="56"/>
    </row>
    <row r="13" spans="1:18">
      <c r="A13" s="323"/>
      <c r="B13" s="324"/>
      <c r="C13" s="325"/>
      <c r="D13" s="325"/>
      <c r="E13" s="326"/>
      <c r="F13" s="327"/>
      <c r="G13" s="328"/>
      <c r="H13" s="329"/>
      <c r="I13" s="330"/>
      <c r="J13" s="331"/>
      <c r="K13" s="326"/>
      <c r="L13" s="332"/>
      <c r="M13" s="328"/>
      <c r="N13" s="333"/>
      <c r="O13" s="330"/>
      <c r="P13" s="324"/>
      <c r="Q13" s="326"/>
      <c r="R13" s="56"/>
    </row>
    <row r="14" spans="1:18">
      <c r="A14" s="323"/>
      <c r="B14" s="324"/>
      <c r="C14" s="325"/>
      <c r="D14" s="325"/>
      <c r="E14" s="326"/>
      <c r="F14" s="327"/>
      <c r="G14" s="328"/>
      <c r="H14" s="329"/>
      <c r="I14" s="330"/>
      <c r="J14" s="331"/>
      <c r="K14" s="326"/>
      <c r="L14" s="334"/>
      <c r="M14" s="335"/>
      <c r="N14" s="336"/>
      <c r="O14" s="337"/>
      <c r="P14" s="338"/>
      <c r="Q14" s="339"/>
      <c r="R14" s="56"/>
    </row>
    <row r="15" spans="1:18">
      <c r="A15" s="323"/>
      <c r="B15" s="324"/>
      <c r="C15" s="325"/>
      <c r="D15" s="325"/>
      <c r="E15" s="326"/>
      <c r="F15" s="327"/>
      <c r="G15" s="328"/>
      <c r="H15" s="329"/>
      <c r="I15" s="330"/>
      <c r="J15" s="331"/>
      <c r="K15" s="326"/>
      <c r="L15" s="327"/>
      <c r="M15" s="328"/>
      <c r="N15" s="329"/>
      <c r="O15" s="330"/>
      <c r="P15" s="331"/>
      <c r="Q15" s="326"/>
      <c r="R15" s="56"/>
    </row>
    <row r="16" spans="1:18">
      <c r="A16" s="323"/>
      <c r="B16" s="324"/>
      <c r="C16" s="325"/>
      <c r="D16" s="325"/>
      <c r="E16" s="326"/>
      <c r="F16" s="327"/>
      <c r="G16" s="328"/>
      <c r="H16" s="329"/>
      <c r="I16" s="330"/>
      <c r="J16" s="331"/>
      <c r="K16" s="326"/>
      <c r="L16" s="340"/>
      <c r="M16" s="341"/>
      <c r="N16" s="341"/>
      <c r="O16" s="342"/>
      <c r="P16" s="343"/>
      <c r="Q16" s="342"/>
      <c r="R16" s="56"/>
    </row>
    <row r="17" spans="1:18">
      <c r="A17" s="323"/>
      <c r="B17" s="324"/>
      <c r="C17" s="325"/>
      <c r="D17" s="325"/>
      <c r="E17" s="326"/>
      <c r="F17" s="327"/>
      <c r="G17" s="328"/>
      <c r="H17" s="329"/>
      <c r="I17" s="330"/>
      <c r="J17" s="331"/>
      <c r="K17" s="326"/>
      <c r="L17" s="327"/>
      <c r="M17" s="328"/>
      <c r="N17" s="329"/>
      <c r="O17" s="330"/>
      <c r="P17" s="331"/>
      <c r="Q17" s="326"/>
      <c r="R17" s="56"/>
    </row>
    <row r="18" spans="1:18">
      <c r="A18" s="323"/>
      <c r="B18" s="324"/>
      <c r="C18" s="325"/>
      <c r="D18" s="325"/>
      <c r="E18" s="326"/>
      <c r="F18" s="327"/>
      <c r="G18" s="328"/>
      <c r="H18" s="329"/>
      <c r="I18" s="330"/>
      <c r="J18" s="331"/>
      <c r="K18" s="326"/>
      <c r="L18" s="340"/>
      <c r="M18" s="341"/>
      <c r="N18" s="341"/>
      <c r="O18" s="342"/>
      <c r="P18" s="343"/>
      <c r="Q18" s="342"/>
      <c r="R18" s="56"/>
    </row>
    <row r="19" spans="1:18">
      <c r="A19" s="323"/>
      <c r="B19" s="324"/>
      <c r="C19" s="325"/>
      <c r="D19" s="325"/>
      <c r="E19" s="326"/>
      <c r="F19" s="327"/>
      <c r="G19" s="328"/>
      <c r="H19" s="329"/>
      <c r="I19" s="330"/>
      <c r="J19" s="331"/>
      <c r="K19" s="326"/>
      <c r="L19" s="327"/>
      <c r="M19" s="328"/>
      <c r="N19" s="329"/>
      <c r="O19" s="330"/>
      <c r="P19" s="331"/>
      <c r="Q19" s="326"/>
      <c r="R19" s="56"/>
    </row>
    <row r="20" spans="1:18">
      <c r="A20" s="344"/>
      <c r="B20" s="324"/>
      <c r="C20" s="325"/>
      <c r="D20" s="325"/>
      <c r="E20" s="326"/>
      <c r="F20" s="327"/>
      <c r="G20" s="328"/>
      <c r="H20" s="329"/>
      <c r="I20" s="330"/>
      <c r="J20" s="331"/>
      <c r="K20" s="326"/>
      <c r="L20" s="332"/>
      <c r="M20" s="345"/>
      <c r="N20" s="333"/>
      <c r="O20" s="342"/>
      <c r="P20" s="324"/>
      <c r="Q20" s="326"/>
      <c r="R20" s="56"/>
    </row>
    <row r="21" spans="1:18">
      <c r="A21" s="323"/>
      <c r="B21" s="324"/>
      <c r="C21" s="325"/>
      <c r="D21" s="325"/>
      <c r="E21" s="326"/>
      <c r="F21" s="327"/>
      <c r="G21" s="328"/>
      <c r="H21" s="329"/>
      <c r="I21" s="330"/>
      <c r="J21" s="331"/>
      <c r="K21" s="326"/>
      <c r="L21" s="332"/>
      <c r="M21" s="345"/>
      <c r="N21" s="333"/>
      <c r="O21" s="342"/>
      <c r="P21" s="324"/>
      <c r="Q21" s="326"/>
      <c r="R21" s="56"/>
    </row>
    <row r="22" spans="1:18">
      <c r="A22" s="323"/>
      <c r="B22" s="346"/>
      <c r="C22" s="347"/>
      <c r="D22" s="347"/>
      <c r="E22" s="348"/>
      <c r="F22" s="349"/>
      <c r="G22" s="350"/>
      <c r="H22" s="351"/>
      <c r="I22" s="352"/>
      <c r="J22" s="353"/>
      <c r="K22" s="348"/>
      <c r="L22" s="349"/>
      <c r="M22" s="350"/>
      <c r="N22" s="351"/>
      <c r="O22" s="352"/>
      <c r="P22" s="331"/>
      <c r="Q22" s="326"/>
      <c r="R22" s="56"/>
    </row>
    <row r="23" spans="1:18">
      <c r="A23" s="323"/>
      <c r="B23" s="346"/>
      <c r="C23" s="347"/>
      <c r="D23" s="325"/>
      <c r="E23" s="326"/>
      <c r="F23" s="327"/>
      <c r="G23" s="328"/>
      <c r="H23" s="329"/>
      <c r="I23" s="330"/>
      <c r="J23" s="331"/>
      <c r="K23" s="326"/>
      <c r="L23" s="327"/>
      <c r="M23" s="328"/>
      <c r="N23" s="329"/>
      <c r="O23" s="330"/>
      <c r="P23" s="331"/>
      <c r="Q23" s="326"/>
      <c r="R23" s="56"/>
    </row>
    <row r="24" spans="1:18">
      <c r="A24" s="323"/>
      <c r="B24" s="346"/>
      <c r="C24" s="325"/>
      <c r="D24" s="325"/>
      <c r="E24" s="326"/>
      <c r="F24" s="327"/>
      <c r="G24" s="328"/>
      <c r="H24" s="329"/>
      <c r="I24" s="330"/>
      <c r="J24" s="331"/>
      <c r="K24" s="326"/>
      <c r="L24" s="327"/>
      <c r="M24" s="328"/>
      <c r="N24" s="329"/>
      <c r="O24" s="330"/>
      <c r="P24" s="331"/>
      <c r="Q24" s="326"/>
      <c r="R24" s="56"/>
    </row>
    <row r="25" spans="1:18">
      <c r="A25" s="323"/>
      <c r="B25" s="346"/>
      <c r="C25" s="325"/>
      <c r="D25" s="325"/>
      <c r="E25" s="326"/>
      <c r="F25" s="327"/>
      <c r="G25" s="328"/>
      <c r="H25" s="329"/>
      <c r="I25" s="330"/>
      <c r="J25" s="331"/>
      <c r="K25" s="326"/>
      <c r="L25" s="327"/>
      <c r="M25" s="328"/>
      <c r="N25" s="329"/>
      <c r="O25" s="330"/>
      <c r="P25" s="331"/>
      <c r="Q25" s="326"/>
      <c r="R25" s="56"/>
    </row>
    <row r="26" spans="1:18">
      <c r="A26" s="323"/>
      <c r="B26" s="346"/>
      <c r="C26" s="325"/>
      <c r="D26" s="325"/>
      <c r="E26" s="326"/>
      <c r="F26" s="327"/>
      <c r="G26" s="328"/>
      <c r="H26" s="329"/>
      <c r="I26" s="330"/>
      <c r="J26" s="331"/>
      <c r="K26" s="326"/>
      <c r="L26" s="327"/>
      <c r="M26" s="328"/>
      <c r="N26" s="329"/>
      <c r="O26" s="330"/>
      <c r="P26" s="331"/>
      <c r="Q26" s="326"/>
      <c r="R26" s="56"/>
    </row>
    <row r="27" spans="1:18">
      <c r="A27" s="323"/>
      <c r="B27" s="346"/>
      <c r="C27" s="325"/>
      <c r="D27" s="325"/>
      <c r="E27" s="326"/>
      <c r="F27" s="327"/>
      <c r="G27" s="328"/>
      <c r="H27" s="329"/>
      <c r="I27" s="330"/>
      <c r="J27" s="331"/>
      <c r="K27" s="326"/>
      <c r="L27" s="327"/>
      <c r="M27" s="328"/>
      <c r="N27" s="329"/>
      <c r="O27" s="330"/>
      <c r="P27" s="331"/>
      <c r="Q27" s="326"/>
      <c r="R27" s="56"/>
    </row>
    <row r="28" spans="1:18">
      <c r="A28" s="323"/>
      <c r="B28" s="346"/>
      <c r="C28" s="325"/>
      <c r="D28" s="325"/>
      <c r="E28" s="326"/>
      <c r="F28" s="327"/>
      <c r="G28" s="328"/>
      <c r="H28" s="329"/>
      <c r="I28" s="330"/>
      <c r="J28" s="331"/>
      <c r="K28" s="326"/>
      <c r="L28" s="327"/>
      <c r="M28" s="328"/>
      <c r="N28" s="329"/>
      <c r="O28" s="330"/>
      <c r="P28" s="331"/>
      <c r="Q28" s="326"/>
      <c r="R28" s="56"/>
    </row>
    <row r="29" spans="1:18">
      <c r="A29" s="323"/>
      <c r="B29" s="346"/>
      <c r="C29" s="325"/>
      <c r="D29" s="325"/>
      <c r="E29" s="326"/>
      <c r="F29" s="327"/>
      <c r="G29" s="328"/>
      <c r="H29" s="329"/>
      <c r="I29" s="330"/>
      <c r="J29" s="331"/>
      <c r="K29" s="326"/>
      <c r="L29" s="327"/>
      <c r="M29" s="328"/>
      <c r="N29" s="329"/>
      <c r="O29" s="330"/>
      <c r="P29" s="331"/>
      <c r="Q29" s="326"/>
      <c r="R29" s="56"/>
    </row>
    <row r="30" spans="1:18">
      <c r="A30" s="323"/>
      <c r="B30" s="346"/>
      <c r="C30" s="325"/>
      <c r="D30" s="325"/>
      <c r="E30" s="326"/>
      <c r="F30" s="327"/>
      <c r="G30" s="328"/>
      <c r="H30" s="329"/>
      <c r="I30" s="330"/>
      <c r="J30" s="331"/>
      <c r="K30" s="326"/>
      <c r="L30" s="327"/>
      <c r="M30" s="328"/>
      <c r="N30" s="329"/>
      <c r="O30" s="330"/>
      <c r="P30" s="331"/>
      <c r="Q30" s="326"/>
      <c r="R30" s="56"/>
    </row>
    <row r="31" spans="1:18">
      <c r="A31" s="323"/>
      <c r="B31" s="346"/>
      <c r="C31" s="325"/>
      <c r="D31" s="325"/>
      <c r="E31" s="326"/>
      <c r="F31" s="327"/>
      <c r="G31" s="328"/>
      <c r="H31" s="329"/>
      <c r="I31" s="330"/>
      <c r="J31" s="331"/>
      <c r="K31" s="326"/>
      <c r="L31" s="327"/>
      <c r="M31" s="328"/>
      <c r="N31" s="329"/>
      <c r="O31" s="330"/>
      <c r="P31" s="331"/>
      <c r="Q31" s="326"/>
      <c r="R31" s="243"/>
    </row>
    <row r="32" spans="1:18">
      <c r="A32" s="323"/>
      <c r="B32" s="346"/>
      <c r="C32" s="325"/>
      <c r="D32" s="325"/>
      <c r="E32" s="326"/>
      <c r="F32" s="327"/>
      <c r="G32" s="328"/>
      <c r="H32" s="329"/>
      <c r="I32" s="330"/>
      <c r="J32" s="331"/>
      <c r="K32" s="326"/>
      <c r="L32" s="327"/>
      <c r="M32" s="328"/>
      <c r="N32" s="329"/>
      <c r="O32" s="330"/>
      <c r="P32" s="331"/>
      <c r="Q32" s="326"/>
      <c r="R32" s="243"/>
    </row>
    <row r="33" spans="1:18">
      <c r="A33" s="354"/>
      <c r="B33" s="346"/>
      <c r="C33" s="355"/>
      <c r="D33" s="355"/>
      <c r="E33" s="356"/>
      <c r="F33" s="9"/>
      <c r="G33" s="10"/>
      <c r="H33" s="309"/>
      <c r="I33" s="12"/>
      <c r="J33" s="13"/>
      <c r="K33" s="219"/>
      <c r="L33" s="9"/>
      <c r="M33" s="10"/>
      <c r="N33" s="309"/>
      <c r="O33" s="12"/>
      <c r="P33" s="13"/>
      <c r="Q33" s="219"/>
      <c r="R33" s="56"/>
    </row>
    <row r="34" spans="1:18">
      <c r="A34" s="5"/>
      <c r="B34" s="6"/>
      <c r="C34" s="7"/>
      <c r="D34" s="7"/>
      <c r="E34" s="8"/>
      <c r="F34" s="9"/>
      <c r="G34" s="10"/>
      <c r="H34" s="11"/>
      <c r="I34" s="12"/>
      <c r="J34" s="13"/>
      <c r="K34" s="8"/>
      <c r="L34" s="9"/>
      <c r="M34" s="10"/>
      <c r="N34" s="11"/>
      <c r="O34" s="12"/>
      <c r="P34" s="13"/>
      <c r="Q34" s="8"/>
      <c r="R34" s="56"/>
    </row>
    <row r="35" spans="1:18" ht="15.75" thickBot="1">
      <c r="A35" s="5"/>
      <c r="B35" s="6"/>
      <c r="C35" s="7"/>
      <c r="D35" s="7"/>
      <c r="E35" s="8"/>
      <c r="F35" s="9"/>
      <c r="G35" s="10"/>
      <c r="H35" s="11"/>
      <c r="I35" s="12"/>
      <c r="J35" s="13"/>
      <c r="K35" s="8"/>
      <c r="L35" s="9"/>
      <c r="M35" s="10"/>
      <c r="N35" s="11"/>
      <c r="O35" s="12"/>
      <c r="P35" s="13"/>
      <c r="Q35" s="8"/>
      <c r="R35" s="56"/>
    </row>
    <row r="36" spans="1:18" ht="15.75" thickBot="1">
      <c r="A36" s="57" t="s">
        <v>19</v>
      </c>
      <c r="B36" s="58"/>
      <c r="C36" s="58"/>
      <c r="D36" s="58"/>
      <c r="E36" s="59"/>
      <c r="F36" s="60">
        <f>SUMIFS(F12:F35,$E12:$E35,"=1")</f>
        <v>0</v>
      </c>
      <c r="G36" s="61">
        <f>SUMIFS(G12:G35,$E12:$E35,"=1")</f>
        <v>0</v>
      </c>
      <c r="H36" s="62">
        <f>SUMIFS(H12:H35,$E12:$E35,"=1")</f>
        <v>0</v>
      </c>
      <c r="I36" s="63">
        <f>SUMIFS(I12:I35,$E12:$E35,"=1")</f>
        <v>0</v>
      </c>
      <c r="J36" s="64">
        <f>SUMIFS(J12:J35,$E12:$E35,"=1")+SUMIFS(J12:J35,$D12:$D35,"=DO",$E12:$E35,"=2")</f>
        <v>0</v>
      </c>
      <c r="K36" s="59"/>
      <c r="L36" s="60">
        <f>SUMIFS(L12:L35,$E12:$E35,"=1")</f>
        <v>0</v>
      </c>
      <c r="M36" s="61">
        <f>SUMIFS(M12:M35,$E12:$E35,"=1")</f>
        <v>0</v>
      </c>
      <c r="N36" s="62">
        <f>SUMIFS(N12:N35,$E12:$E35,"=1")</f>
        <v>0</v>
      </c>
      <c r="O36" s="63">
        <f>SUMIFS(O12:O35,$E12:$E35,"=1")</f>
        <v>0</v>
      </c>
      <c r="P36" s="64">
        <f>SUMIFS(P12:P35,$E12:$E35,"=1")+SUMIFS(P12:P35,$D12:$D35,"=DO",$E12:$E35,"=2")</f>
        <v>0</v>
      </c>
      <c r="Q36" s="59"/>
      <c r="R36" s="234"/>
    </row>
    <row r="37" spans="1:18" ht="15.75" thickBot="1">
      <c r="A37" s="65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25"/>
    </row>
    <row r="38" spans="1:18" ht="15.75" thickBot="1">
      <c r="A38" s="488" t="s">
        <v>38</v>
      </c>
      <c r="B38" s="489"/>
      <c r="C38" s="66"/>
      <c r="D38" s="66"/>
      <c r="E38" s="66"/>
      <c r="F38" s="67"/>
      <c r="G38" s="68"/>
      <c r="H38" s="69"/>
      <c r="I38" s="70"/>
      <c r="J38" s="71"/>
      <c r="K38" s="66"/>
      <c r="L38" s="67"/>
      <c r="M38" s="68"/>
      <c r="N38" s="69"/>
      <c r="O38" s="70"/>
      <c r="P38" s="71"/>
      <c r="Q38" s="66"/>
      <c r="R38" s="72"/>
    </row>
    <row r="39" spans="1:18" ht="15" customHeight="1">
      <c r="A39" s="220"/>
      <c r="B39" s="217"/>
      <c r="C39" s="306"/>
      <c r="D39" s="218"/>
      <c r="E39" s="219"/>
      <c r="F39" s="9"/>
      <c r="G39" s="10"/>
      <c r="H39" s="11"/>
      <c r="I39" s="12"/>
      <c r="J39" s="13"/>
      <c r="K39" s="219"/>
      <c r="L39" s="9"/>
      <c r="M39" s="10"/>
      <c r="N39" s="11"/>
      <c r="O39" s="12"/>
      <c r="P39" s="13"/>
      <c r="Q39" s="219"/>
      <c r="R39" s="270"/>
    </row>
    <row r="40" spans="1:18" ht="15" customHeight="1">
      <c r="A40" s="307"/>
      <c r="B40" s="217"/>
      <c r="C40" s="218"/>
      <c r="D40" s="218"/>
      <c r="E40" s="219"/>
      <c r="F40" s="9"/>
      <c r="G40" s="10"/>
      <c r="H40" s="11"/>
      <c r="I40" s="12"/>
      <c r="J40" s="13"/>
      <c r="K40" s="219"/>
      <c r="L40" s="9"/>
      <c r="M40" s="10"/>
      <c r="N40" s="11"/>
      <c r="O40" s="12"/>
      <c r="P40" s="13"/>
      <c r="Q40" s="219"/>
      <c r="R40" s="56"/>
    </row>
    <row r="41" spans="1:18" ht="15" customHeight="1">
      <c r="A41" s="220"/>
      <c r="B41" s="217"/>
      <c r="C41" s="218"/>
      <c r="D41" s="218"/>
      <c r="E41" s="219"/>
      <c r="F41" s="9"/>
      <c r="G41" s="10"/>
      <c r="H41" s="11"/>
      <c r="I41" s="12"/>
      <c r="J41" s="13"/>
      <c r="K41" s="219"/>
      <c r="L41" s="9"/>
      <c r="M41" s="10"/>
      <c r="N41" s="11"/>
      <c r="O41" s="12"/>
      <c r="P41" s="13"/>
      <c r="Q41" s="219"/>
      <c r="R41" s="56"/>
    </row>
    <row r="42" spans="1:18" ht="15" customHeight="1">
      <c r="A42" s="5"/>
      <c r="B42" s="6"/>
      <c r="C42" s="14"/>
      <c r="D42" s="14"/>
      <c r="E42" s="8"/>
      <c r="F42" s="16"/>
      <c r="G42" s="126"/>
      <c r="H42" s="127"/>
      <c r="I42" s="128"/>
      <c r="J42" s="17"/>
      <c r="K42" s="15"/>
      <c r="L42" s="16"/>
      <c r="M42" s="126"/>
      <c r="N42" s="127"/>
      <c r="O42" s="128"/>
      <c r="P42" s="13"/>
      <c r="Q42" s="8"/>
      <c r="R42" s="56"/>
    </row>
    <row r="43" spans="1:18" ht="15" customHeight="1">
      <c r="A43" s="271"/>
      <c r="B43" s="272"/>
      <c r="C43" s="273"/>
      <c r="D43" s="273"/>
      <c r="E43" s="274"/>
      <c r="F43" s="275"/>
      <c r="G43" s="276"/>
      <c r="H43" s="277"/>
      <c r="I43" s="278"/>
      <c r="J43" s="272"/>
      <c r="K43" s="274"/>
      <c r="L43" s="275"/>
      <c r="M43" s="276"/>
      <c r="N43" s="277"/>
      <c r="O43" s="278"/>
      <c r="P43" s="272"/>
      <c r="Q43" s="274"/>
      <c r="R43" s="279"/>
    </row>
    <row r="44" spans="1:18" ht="15" customHeight="1">
      <c r="A44" s="129"/>
      <c r="B44" s="75"/>
      <c r="C44" s="76"/>
      <c r="D44" s="76"/>
      <c r="E44" s="77"/>
      <c r="F44" s="88"/>
      <c r="G44" s="89"/>
      <c r="H44" s="90"/>
      <c r="I44" s="91"/>
      <c r="J44" s="130"/>
      <c r="K44" s="77"/>
      <c r="L44" s="88"/>
      <c r="M44" s="89"/>
      <c r="N44" s="90"/>
      <c r="O44" s="91"/>
      <c r="P44" s="130"/>
      <c r="Q44" s="77"/>
      <c r="R44" s="77"/>
    </row>
    <row r="45" spans="1:18" ht="15" customHeight="1">
      <c r="A45" s="129"/>
      <c r="B45" s="75"/>
      <c r="C45" s="76"/>
      <c r="D45" s="76"/>
      <c r="E45" s="77"/>
      <c r="F45" s="88"/>
      <c r="G45" s="89"/>
      <c r="H45" s="90"/>
      <c r="I45" s="91"/>
      <c r="J45" s="130"/>
      <c r="K45" s="77"/>
      <c r="L45" s="88"/>
      <c r="M45" s="89"/>
      <c r="N45" s="90"/>
      <c r="O45" s="91"/>
      <c r="P45" s="130"/>
      <c r="Q45" s="77"/>
      <c r="R45" s="77"/>
    </row>
    <row r="46" spans="1:18" ht="15" customHeight="1">
      <c r="A46" s="129"/>
      <c r="B46" s="75"/>
      <c r="C46" s="76"/>
      <c r="D46" s="76"/>
      <c r="E46" s="77"/>
      <c r="F46" s="88"/>
      <c r="G46" s="89"/>
      <c r="H46" s="90"/>
      <c r="I46" s="91"/>
      <c r="J46" s="130"/>
      <c r="K46" s="77"/>
      <c r="L46" s="88"/>
      <c r="M46" s="89"/>
      <c r="N46" s="90"/>
      <c r="O46" s="91"/>
      <c r="P46" s="130"/>
      <c r="Q46" s="77"/>
      <c r="R46" s="77"/>
    </row>
    <row r="47" spans="1:18" ht="15" customHeight="1">
      <c r="A47" s="129"/>
      <c r="B47" s="75"/>
      <c r="C47" s="76"/>
      <c r="D47" s="76"/>
      <c r="E47" s="77"/>
      <c r="F47" s="88"/>
      <c r="G47" s="89"/>
      <c r="H47" s="90"/>
      <c r="I47" s="91"/>
      <c r="J47" s="130"/>
      <c r="K47" s="77"/>
      <c r="L47" s="88"/>
      <c r="M47" s="89"/>
      <c r="N47" s="90"/>
      <c r="O47" s="91"/>
      <c r="P47" s="130"/>
      <c r="Q47" s="77"/>
      <c r="R47" s="77"/>
    </row>
    <row r="48" spans="1:18" ht="15" customHeight="1" thickBot="1">
      <c r="A48" s="131"/>
      <c r="B48" s="132"/>
      <c r="C48" s="133"/>
      <c r="D48" s="133"/>
      <c r="E48" s="134"/>
      <c r="F48" s="135"/>
      <c r="G48" s="136"/>
      <c r="H48" s="137"/>
      <c r="I48" s="138"/>
      <c r="J48" s="139"/>
      <c r="K48" s="134"/>
      <c r="L48" s="135"/>
      <c r="M48" s="136"/>
      <c r="N48" s="137"/>
      <c r="O48" s="138"/>
      <c r="P48" s="139"/>
      <c r="Q48" s="134"/>
      <c r="R48" s="134"/>
    </row>
    <row r="49" spans="1:19" ht="14.25" customHeight="1" thickBot="1">
      <c r="A49" s="78" t="s">
        <v>19</v>
      </c>
      <c r="B49" s="79"/>
      <c r="C49" s="79"/>
      <c r="D49" s="79"/>
      <c r="E49" s="80"/>
      <c r="F49" s="81">
        <f>SUMIFS(F39:F48,$D39:$D48,"=DF")</f>
        <v>0</v>
      </c>
      <c r="G49" s="82">
        <f>SUMIFS(G39:G48,$D39:$D48,"=DF")</f>
        <v>0</v>
      </c>
      <c r="H49" s="83">
        <f>SUMIFS(H39:H48,$D39:$D48,"=DF")</f>
        <v>0</v>
      </c>
      <c r="I49" s="84">
        <f>SUMIFS(I39:I48,$D39:$D48,"=DF")</f>
        <v>0</v>
      </c>
      <c r="J49" s="85">
        <f>SUMIFS(J39:J48,$D39:$D48,"=DF")</f>
        <v>0</v>
      </c>
      <c r="K49" s="86"/>
      <c r="L49" s="81">
        <f>SUMIFS(L39:L48,$D39:$D48,"=DF")</f>
        <v>0</v>
      </c>
      <c r="M49" s="82">
        <f>SUMIFS(M39:M48,$D39:$D48,"=DF")</f>
        <v>0</v>
      </c>
      <c r="N49" s="83">
        <f>SUMIFS(N39:N48,$D39:$D48,"=DF")</f>
        <v>0</v>
      </c>
      <c r="O49" s="84">
        <f>SUMIFS(O39:O48,$D39:$D48,"=DF")</f>
        <v>0</v>
      </c>
      <c r="P49" s="85">
        <f>SUMIFS(P39:P48,$D39:$D48,"=DF")</f>
        <v>0</v>
      </c>
      <c r="Q49" s="87"/>
      <c r="R49" s="87"/>
    </row>
    <row r="50" spans="1:19" ht="15" customHeight="1">
      <c r="A50" s="210"/>
      <c r="B50" s="211"/>
      <c r="C50" s="211"/>
      <c r="D50" s="211"/>
      <c r="E50" s="211"/>
      <c r="F50" s="212"/>
      <c r="G50" s="213"/>
      <c r="H50" s="214"/>
      <c r="I50" s="215"/>
      <c r="J50" s="216"/>
      <c r="K50" s="211"/>
      <c r="L50" s="212"/>
      <c r="M50" s="213"/>
      <c r="N50" s="214"/>
      <c r="O50" s="215"/>
      <c r="P50" s="216"/>
      <c r="Q50" s="211"/>
    </row>
    <row r="51" spans="1:19" ht="15" customHeight="1">
      <c r="A51" s="93"/>
      <c r="B51" s="25"/>
      <c r="C51" s="25"/>
      <c r="D51" s="25"/>
      <c r="E51" s="25"/>
      <c r="J51" s="206"/>
      <c r="K51" s="25"/>
      <c r="P51" s="206"/>
      <c r="Q51" s="25"/>
      <c r="R51" s="25"/>
    </row>
    <row r="52" spans="1:19" ht="15" customHeight="1">
      <c r="A52" s="492"/>
      <c r="B52" s="493"/>
      <c r="C52" s="493"/>
      <c r="D52" s="493"/>
      <c r="E52" s="493"/>
      <c r="F52" s="493"/>
      <c r="G52" s="493"/>
      <c r="H52" s="493"/>
      <c r="I52" s="493"/>
      <c r="J52" s="493"/>
      <c r="K52" s="493"/>
      <c r="L52" s="493"/>
      <c r="M52" s="493"/>
      <c r="N52" s="493"/>
      <c r="O52" s="493"/>
      <c r="P52" s="493"/>
      <c r="Q52" s="493"/>
    </row>
    <row r="53" spans="1:19" ht="15" customHeight="1"/>
    <row r="54" spans="1:19" ht="15" customHeight="1"/>
    <row r="55" spans="1:19" ht="15" customHeight="1">
      <c r="A55" s="486" t="s">
        <v>57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487"/>
      <c r="O55" s="487"/>
      <c r="P55" s="487"/>
      <c r="Q55" s="487"/>
      <c r="R55" s="305"/>
    </row>
    <row r="56" spans="1:19" ht="80.25" customHeight="1">
      <c r="A56" s="483" t="s">
        <v>58</v>
      </c>
      <c r="B56" s="484"/>
      <c r="C56" s="484"/>
      <c r="D56" s="484"/>
      <c r="E56" s="484"/>
      <c r="F56" s="484"/>
      <c r="G56" s="484"/>
      <c r="H56" s="484"/>
      <c r="I56" s="484"/>
      <c r="J56" s="484"/>
      <c r="K56" s="484"/>
      <c r="L56" s="484"/>
      <c r="M56" s="484"/>
      <c r="N56" s="484"/>
      <c r="O56" s="484"/>
      <c r="P56" s="484"/>
      <c r="Q56" s="484"/>
      <c r="R56" s="484"/>
    </row>
    <row r="57" spans="1:19" ht="60" customHeight="1">
      <c r="A57" s="485" t="s">
        <v>59</v>
      </c>
      <c r="B57" s="484"/>
      <c r="C57" s="484"/>
      <c r="D57" s="484"/>
      <c r="E57" s="484"/>
      <c r="F57" s="484"/>
      <c r="K57" s="305"/>
      <c r="Q57" s="305"/>
      <c r="R57" s="305"/>
    </row>
    <row r="58" spans="1:19" ht="15" customHeight="1"/>
    <row r="59" spans="1:19" ht="15" customHeight="1"/>
    <row r="60" spans="1:19" ht="15" customHeight="1"/>
    <row r="61" spans="1:19" ht="15" customHeight="1"/>
    <row r="62" spans="1:19" ht="15" customHeight="1"/>
    <row r="63" spans="1:19" s="74" customFormat="1" ht="15" customHeight="1">
      <c r="A63" s="3"/>
      <c r="B63" s="19"/>
      <c r="C63" s="19"/>
      <c r="D63" s="19"/>
      <c r="E63" s="19"/>
      <c r="F63" s="20"/>
      <c r="G63" s="21"/>
      <c r="H63" s="22"/>
      <c r="I63" s="23"/>
      <c r="J63" s="24"/>
      <c r="K63" s="19"/>
      <c r="L63" s="20"/>
      <c r="M63" s="21"/>
      <c r="N63" s="22"/>
      <c r="O63" s="23"/>
      <c r="P63" s="24"/>
      <c r="Q63" s="19"/>
      <c r="R63" s="237"/>
      <c r="S63" s="73"/>
    </row>
    <row r="64" spans="1:19" ht="15" customHeight="1"/>
    <row r="65" spans="6:18" ht="15" customHeight="1"/>
    <row r="66" spans="6:18" ht="15.75" thickBot="1">
      <c r="F66" s="114"/>
      <c r="G66" s="115"/>
      <c r="H66" s="116"/>
      <c r="I66" s="117"/>
      <c r="J66" s="118"/>
      <c r="K66" s="119"/>
      <c r="L66" s="114"/>
      <c r="M66" s="115"/>
      <c r="N66" s="116"/>
      <c r="O66" s="117"/>
    </row>
    <row r="67" spans="6:18" ht="15.75" thickBot="1">
      <c r="F67" s="472">
        <f>SUM(F36:I36)</f>
        <v>0</v>
      </c>
      <c r="G67" s="473"/>
      <c r="H67" s="473"/>
      <c r="I67" s="474"/>
      <c r="J67" s="118"/>
      <c r="K67" s="119"/>
      <c r="L67" s="472">
        <f>SUM(L36:O36)</f>
        <v>0</v>
      </c>
      <c r="M67" s="473"/>
      <c r="N67" s="473"/>
      <c r="O67" s="474"/>
      <c r="R67" s="242">
        <f>SUMIF($E12:$E48,"=1",R12:R48)</f>
        <v>0</v>
      </c>
    </row>
    <row r="68" spans="6:18">
      <c r="F68" s="114"/>
      <c r="G68" s="115"/>
      <c r="H68" s="116"/>
      <c r="I68" s="117"/>
      <c r="J68" s="471"/>
      <c r="K68" s="471"/>
      <c r="L68" s="114"/>
      <c r="M68" s="115"/>
      <c r="N68" s="116"/>
      <c r="O68" s="117"/>
    </row>
    <row r="69" spans="6:18">
      <c r="F69" s="114"/>
      <c r="G69" s="115"/>
      <c r="H69" s="116"/>
      <c r="I69" s="117"/>
      <c r="J69" s="118"/>
      <c r="K69" s="119"/>
      <c r="L69" s="114"/>
      <c r="M69" s="115"/>
      <c r="N69" s="116"/>
      <c r="O69" s="117"/>
    </row>
  </sheetData>
  <mergeCells count="12">
    <mergeCell ref="A38:B38"/>
    <mergeCell ref="J68:K68"/>
    <mergeCell ref="F67:I67"/>
    <mergeCell ref="L67:O67"/>
    <mergeCell ref="L1:P1"/>
    <mergeCell ref="L2:P2"/>
    <mergeCell ref="G7:K7"/>
    <mergeCell ref="E9:M9"/>
    <mergeCell ref="A52:Q52"/>
    <mergeCell ref="A55:Q55"/>
    <mergeCell ref="A56:R56"/>
    <mergeCell ref="A57:F57"/>
  </mergeCells>
  <phoneticPr fontId="2" type="noConversion"/>
  <conditionalFormatting sqref="J50:J51">
    <cfRule type="cellIs" dxfId="1" priority="2" operator="greaterThan">
      <formula>30</formula>
    </cfRule>
  </conditionalFormatting>
  <conditionalFormatting sqref="P50:P51">
    <cfRule type="cellIs" dxfId="0" priority="1" operator="greaterThan">
      <formula>30</formula>
    </cfRule>
  </conditionalFormatting>
  <pageMargins left="0.36" right="0.24" top="0.36" bottom="0.56999999999999995" header="0.23" footer="0.15"/>
  <pageSetup paperSize="9" scale="74" orientation="portrait" horizontalDpi="300" verticalDpi="300" r:id="rId1"/>
  <headerFooter alignWithMargins="0">
    <oddFooter>&amp;LRECTOR,Prof.univ.dr. Cezar Ionuț SPÎNU&amp;CDECAN,Conf.univ.dr. Anamaria PREDA&amp;RDIRECTOR DEPARTAMENT,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Q107"/>
  <sheetViews>
    <sheetView topLeftCell="A2" zoomScaleSheetLayoutView="50" workbookViewId="0">
      <selection activeCell="D17" sqref="D17"/>
    </sheetView>
  </sheetViews>
  <sheetFormatPr defaultColWidth="9.140625" defaultRowHeight="15"/>
  <cols>
    <col min="1" max="1" width="22" style="140" customWidth="1"/>
    <col min="2" max="2" width="46.85546875" style="250" customWidth="1"/>
    <col min="3" max="3" width="10.7109375" style="257" bestFit="1" customWidth="1"/>
    <col min="4" max="4" width="9.7109375" style="1" bestFit="1" customWidth="1"/>
    <col min="5" max="6" width="9.85546875" style="1" customWidth="1"/>
    <col min="7" max="8" width="14.28515625" style="1" bestFit="1" customWidth="1"/>
    <col min="9" max="9" width="12.85546875" style="140" customWidth="1"/>
    <col min="10" max="10" width="9.140625" style="233"/>
    <col min="11" max="11" width="9.140625" style="140"/>
    <col min="12" max="12" width="9.140625" style="233"/>
    <col min="13" max="16384" width="9.140625" style="140"/>
  </cols>
  <sheetData>
    <row r="1" spans="1:12" ht="27" thickBot="1">
      <c r="B1" s="296" t="s">
        <v>15</v>
      </c>
    </row>
    <row r="2" spans="1:12" ht="45.75" thickBot="1">
      <c r="A2" s="141" t="s">
        <v>36</v>
      </c>
      <c r="B2" s="221">
        <f>IF(XXX_I!F7&lt;&gt;0,XXX_I!F7*SUMIFS(XXX_I!I12:I38,XXX_I!D12:D38,"=DO",XXX_I!E12:E38,"=2"),14*SUMIFS(XXX_I!I12:I38,XXX_I!D12:D38,"=DO",XXX_I!E12:E38,"=2"))+IF(XXX_I!L7&lt;&gt;0,XXX_I!L7*SUMIFS(XXX_I!O12:O38,XXX_I!D12:D38,"=DO",XXX_I!E12:E38,"=2"),14*SUMIFS(XXX_I!O12:O38,XXX_I!D12:D38,"=DO",XXX_I!E12:E38,"=2"))+IF(XXX_II!F7&lt;&gt;0,XXX_II!F7*SUMIFS(XXX_II!I12:I46,XXX_II!D12:D46,"=DO",XXX_II!E12:E46,"=2"),14*SUMIFS(XXX_II!I12:I46,XXX_II!D12:D46,"=DO",XXX_II!E12:E46,"=2"))+IF(XXX_II!L7&lt;&gt;0,XXX_II!L7*SUMIFS(XXX_II!O12:O46,XXX_II!D12:D46,"=DO",XXX_II!E12:E46,"=2"),14*SUMIFS(XXX_II!O12:O46,XXX_II!D12:D46,"=DO",XXX_II!E12:E46,"=2"))+IF(XXX_III!F7&lt;&gt;0,XXX_III!F7*SUMIFS(XXX_III!I12:I48,XXX_III!D12:D48,"=DO",XXX_III!E12:E48,"=2"),14*SUMIFS(XXX_III!I12:I48,XXX_III!D12:D48,"=DO",XXX_III!E12:E48,"=2"))+IF(XXX_III!L7&lt;&gt;0,XXX_III!L7*SUMIFS(XXX_III!O12:O48,XXX_III!D12:D48,"=DO",XXX_III!E12:E48,"=2"),14*SUMIFS(XXX_III!O12:O48,XXX_III!D12:D48,"=DO",XXX_III!E12:E48,"=2"))+IF(XXX_IV!F7&lt;&gt;0,XXX_IV!F7*SUMIFS(XXX_IV!I12:I48,XXX_IV!D12:D48,"=DO",XXX_IV!E12:E48,"=2"),14*SUMIFS(XXX_IV!I12:I48,XXX_IV!D12:D48,"=DO",XXX_IV!E12:E48,"=2"))+IF(XXX_IV!L7&lt;&gt;0,XXX_IV!L7*SUMIFS(XXX_IV!O12:O48,XXX_IV!D12:D48,"=DO",XXX_IV!E12:E48,"=2"),14*SUMIFS(XXX_IV!O12:O48,XXX_IV!D12:D48,"=DO",XXX_IV!E12:E48,"=2"))</f>
        <v>168</v>
      </c>
      <c r="C2" s="286" t="s">
        <v>35</v>
      </c>
      <c r="D2" s="222"/>
      <c r="F2" s="142" t="s">
        <v>23</v>
      </c>
      <c r="G2" s="223" t="str">
        <f ca="1">IF((G6="DA")*(G7="DA")*(G8="DA")*(G9="DA")*(G16="DA")*(G17="DA")*(G18="DA"),"DA","")</f>
        <v>DA</v>
      </c>
      <c r="H2" s="224" t="str">
        <f ca="1">IF((G6="DA")*(G7="DA")*(G8="DA")*(G9="DA")*(G16="DA")*(G17="DA")*(G18="DA"),"","NU")</f>
        <v/>
      </c>
    </row>
    <row r="3" spans="1:12" ht="15.75" thickBot="1">
      <c r="A3" s="143" t="s">
        <v>56</v>
      </c>
      <c r="D3" s="144"/>
      <c r="E3" s="144"/>
      <c r="F3" s="144"/>
      <c r="G3" s="140"/>
      <c r="H3" s="140"/>
    </row>
    <row r="4" spans="1:12" ht="15.75" thickBot="1">
      <c r="C4" s="145">
        <f>SUM(XXX_I!F47,XXX_I!L47,XXX_II!F62,XXX_II!L62,XXX_III!F64,XXX_III!L64,XXX_IV!F67,XXX_IV!L67)/IF(XXX_IV!L67=0, IF(XXX_IV!F67=0,IF(XXX_III!L64=0,IF(XXX_III!F64=0,4,5),6),7),8)</f>
        <v>26.833333333333332</v>
      </c>
      <c r="D4" s="146" t="str">
        <f>IF(C4&lt;=26,"OK","&gt;")</f>
        <v>&gt;</v>
      </c>
      <c r="E4" s="144"/>
      <c r="F4" s="144"/>
      <c r="G4" s="144"/>
      <c r="H4" s="144"/>
    </row>
    <row r="5" spans="1:12" s="149" customFormat="1" ht="15.75" thickBot="1">
      <c r="A5" s="147" t="s">
        <v>18</v>
      </c>
      <c r="B5" s="251" t="s">
        <v>17</v>
      </c>
      <c r="C5" s="258" t="s">
        <v>20</v>
      </c>
      <c r="D5" s="147" t="s">
        <v>16</v>
      </c>
      <c r="E5" s="494" t="s">
        <v>22</v>
      </c>
      <c r="F5" s="495"/>
      <c r="G5" s="496" t="s">
        <v>21</v>
      </c>
      <c r="H5" s="497"/>
      <c r="I5" s="148"/>
      <c r="J5" s="263"/>
      <c r="L5" s="244"/>
    </row>
    <row r="6" spans="1:12" ht="26.25">
      <c r="A6" s="150" t="s">
        <v>46</v>
      </c>
      <c r="B6" s="252" t="e">
        <f>B41&amp;B59&amp;B77&amp;B95</f>
        <v>#REF!</v>
      </c>
      <c r="C6" s="259">
        <f>C41+C59+C77+C95</f>
        <v>644</v>
      </c>
      <c r="D6" s="151">
        <f>C6/(SUM($C$16:$C$17)-$B$2+MIN($B$2,$D$2))*100</f>
        <v>26.589595375722542</v>
      </c>
      <c r="E6" s="229">
        <v>15</v>
      </c>
      <c r="F6" s="230">
        <v>30</v>
      </c>
      <c r="G6" s="225" t="str">
        <f ca="1">IF((D6&gt;=E6-1)*(D6&lt;=F6+1),"DA","")</f>
        <v>DA</v>
      </c>
      <c r="H6" s="226" t="str">
        <f ca="1">IF((D6&gt;=E6-1)*(D6&lt;=F6+1),"","NU")</f>
        <v/>
      </c>
      <c r="K6" s="154"/>
      <c r="L6" s="245"/>
    </row>
    <row r="7" spans="1:12" ht="26.25">
      <c r="A7" s="155" t="s">
        <v>47</v>
      </c>
      <c r="B7" s="253" t="e">
        <f>B42&amp;B60&amp;B78&amp;B96</f>
        <v>#REF!</v>
      </c>
      <c r="C7" s="260">
        <f>C42+C60+C78+C96</f>
        <v>0</v>
      </c>
      <c r="D7" s="156">
        <f>C7/(SUM($C$16:$C$17)-$B$2+MIN($B$2,$D$2))*100</f>
        <v>0</v>
      </c>
      <c r="E7" s="231"/>
      <c r="F7" s="232"/>
      <c r="G7" s="227" t="str">
        <f ca="1">IF((D7&gt;=E7-1)*(D7&lt;=F7+1),"DA","")</f>
        <v>DA</v>
      </c>
      <c r="H7" s="228" t="str">
        <f ca="1">IF((D7&gt;=E7-1)*(D7&lt;=F7+1),"","NU")</f>
        <v/>
      </c>
      <c r="I7" s="159"/>
      <c r="K7" s="154"/>
      <c r="L7" s="245"/>
    </row>
    <row r="8" spans="1:12" ht="160.5" customHeight="1">
      <c r="A8" s="155" t="s">
        <v>48</v>
      </c>
      <c r="B8" s="253" t="e">
        <f t="shared" ref="B8:B9" si="0">B43&amp;B61&amp;B79&amp;B97</f>
        <v>#REF!</v>
      </c>
      <c r="C8" s="260">
        <f>C43+C61+C79+C97</f>
        <v>1316</v>
      </c>
      <c r="D8" s="156">
        <f ca="1">C8/(SUM($C$16:$C$17)-$B$2+MIN($B$2,$D$2))*100</f>
        <v>54.335260115606928</v>
      </c>
      <c r="E8" s="231">
        <v>40</v>
      </c>
      <c r="F8" s="232">
        <v>70</v>
      </c>
      <c r="G8" s="227" t="str">
        <f t="shared" ref="G8:G9" ca="1" si="1">IF((D8&gt;=E8-1)*(D8&lt;=F8+1),"DA","")</f>
        <v>DA</v>
      </c>
      <c r="H8" s="228" t="str">
        <f t="shared" ref="H8:H9" ca="1" si="2">IF((D8&gt;=E8-1)*(D8&lt;=F8+1),"","NU")</f>
        <v/>
      </c>
      <c r="I8" s="160"/>
      <c r="K8" s="161"/>
      <c r="L8" s="246"/>
    </row>
    <row r="9" spans="1:12" ht="50.25" customHeight="1" thickBot="1">
      <c r="A9" s="285" t="s">
        <v>49</v>
      </c>
      <c r="B9" s="268" t="e">
        <f t="shared" si="0"/>
        <v>#REF!</v>
      </c>
      <c r="C9" s="267">
        <f>C44+C62+C80+C98</f>
        <v>462</v>
      </c>
      <c r="D9" s="290">
        <f ca="1">C9/(SUM($C$16:$C$17)-$B$2+MIN($B$2,$D$2))*100</f>
        <v>19.075144508670519</v>
      </c>
      <c r="E9" s="280">
        <v>20</v>
      </c>
      <c r="F9" s="281">
        <v>40</v>
      </c>
      <c r="G9" s="291" t="str">
        <f t="shared" ca="1" si="1"/>
        <v>DA</v>
      </c>
      <c r="H9" s="292" t="str">
        <f t="shared" ca="1" si="2"/>
        <v/>
      </c>
      <c r="K9" s="161"/>
      <c r="L9" s="245"/>
    </row>
    <row r="10" spans="1:12" ht="24.75" hidden="1" customHeight="1" thickBot="1">
      <c r="A10" s="266"/>
      <c r="B10" s="254"/>
      <c r="C10" s="261"/>
      <c r="D10" s="293"/>
      <c r="E10" s="282"/>
      <c r="F10" s="283"/>
      <c r="G10" s="294"/>
      <c r="H10" s="295"/>
      <c r="K10" s="161"/>
      <c r="L10" s="245"/>
    </row>
    <row r="11" spans="1:12" ht="15.75" thickBot="1">
      <c r="A11" s="166"/>
      <c r="B11" s="255" t="s">
        <v>31</v>
      </c>
      <c r="C11" s="167">
        <f>SUM(C6:C10)</f>
        <v>2422</v>
      </c>
      <c r="D11" s="289">
        <f ca="1">SUM(D6:D10)</f>
        <v>99.999999999999986</v>
      </c>
      <c r="E11" s="168">
        <v>2016</v>
      </c>
      <c r="F11" s="169">
        <v>2352</v>
      </c>
      <c r="G11" s="170" t="str">
        <f ca="1">IF((C11&gt;=E11-2)*(C11&lt;=F11+2),"DA","")</f>
        <v/>
      </c>
      <c r="H11" s="171" t="str">
        <f ca="1">IF((C11&gt;=E11-1)*(C11&lt;=F11+1),"","NU")</f>
        <v>NU</v>
      </c>
      <c r="K11" s="172"/>
      <c r="L11" s="247"/>
    </row>
    <row r="12" spans="1:12" ht="15.75" thickBot="1">
      <c r="A12" s="162"/>
      <c r="B12" s="255" t="s">
        <v>40</v>
      </c>
      <c r="C12" s="235">
        <f ca="1">C11+C18</f>
        <v>3262</v>
      </c>
      <c r="K12" s="172"/>
      <c r="L12" s="247"/>
    </row>
    <row r="14" spans="1:12" ht="15.75" thickBot="1">
      <c r="A14" s="143" t="s">
        <v>53</v>
      </c>
      <c r="D14" s="144"/>
      <c r="E14" s="144"/>
      <c r="F14" s="144"/>
      <c r="G14" s="144"/>
      <c r="H14" s="144"/>
    </row>
    <row r="15" spans="1:12" s="149" customFormat="1" ht="15.75" thickBot="1">
      <c r="A15" s="147" t="s">
        <v>18</v>
      </c>
      <c r="B15" s="251" t="s">
        <v>17</v>
      </c>
      <c r="C15" s="258" t="s">
        <v>20</v>
      </c>
      <c r="D15" s="147" t="s">
        <v>16</v>
      </c>
      <c r="E15" s="494" t="s">
        <v>22</v>
      </c>
      <c r="F15" s="495"/>
      <c r="G15" s="496" t="s">
        <v>21</v>
      </c>
      <c r="H15" s="497"/>
      <c r="I15" s="148"/>
      <c r="J15" s="263"/>
      <c r="L15" s="248"/>
    </row>
    <row r="16" spans="1:12" ht="185.25" customHeight="1">
      <c r="A16" s="150" t="s">
        <v>51</v>
      </c>
      <c r="B16" s="252" t="e">
        <f>B49&amp;B67&amp;B85&amp;B103</f>
        <v>#REF!</v>
      </c>
      <c r="C16" s="259">
        <f>C49+C67+C85+C103</f>
        <v>1960</v>
      </c>
      <c r="D16" s="151">
        <f>C16/(SUM($C$16:$C$17)-$B$2+MIN($B$2,$D$2))*100</f>
        <v>80.924855491329481</v>
      </c>
      <c r="E16" s="229">
        <v>60</v>
      </c>
      <c r="F16" s="230">
        <v>80</v>
      </c>
      <c r="G16" s="225" t="str">
        <f t="shared" ref="G16:G18" si="3">IF((D16&gt;=E16-1)*(D16&lt;=F16+1),"DA","")</f>
        <v>DA</v>
      </c>
      <c r="H16" s="226" t="str">
        <f t="shared" ref="H16:H18" si="4">IF((D16&gt;=E16-1)*(D16&lt;=F16+1),"","NU")</f>
        <v/>
      </c>
      <c r="I16" s="160"/>
    </row>
    <row r="17" spans="1:13" ht="82.5" customHeight="1">
      <c r="A17" s="155" t="s">
        <v>52</v>
      </c>
      <c r="B17" s="253" t="e">
        <f>B50&amp;B68&amp;B86&amp;B104</f>
        <v>#REF!</v>
      </c>
      <c r="C17" s="262">
        <f>C50+C68+C86+C104</f>
        <v>462</v>
      </c>
      <c r="D17" s="173">
        <f>C17/(SUM($C$16:$C$17)-$B$2+MIN($B$2,$D$2))*100</f>
        <v>19.075144508670519</v>
      </c>
      <c r="E17" s="231">
        <v>20</v>
      </c>
      <c r="F17" s="232">
        <v>40</v>
      </c>
      <c r="G17" s="227" t="str">
        <f t="shared" si="3"/>
        <v>DA</v>
      </c>
      <c r="H17" s="228" t="str">
        <f t="shared" si="4"/>
        <v/>
      </c>
    </row>
    <row r="18" spans="1:13" ht="38.25" customHeight="1" thickBot="1">
      <c r="A18" s="163" t="s">
        <v>50</v>
      </c>
      <c r="B18" s="253" t="e">
        <f t="shared" ref="B18" si="5">B51&amp;B69&amp;B87&amp;B105</f>
        <v>#REF!</v>
      </c>
      <c r="C18" s="262">
        <f>C51+C69+C87+C105</f>
        <v>840</v>
      </c>
      <c r="D18" s="175">
        <f>C18/(SUM($C$16:$C$17)-$B$2+MIN($B$2,$D$2))*100</f>
        <v>34.682080924855491</v>
      </c>
      <c r="E18" s="231">
        <v>0</v>
      </c>
      <c r="F18" s="232">
        <v>100</v>
      </c>
      <c r="G18" s="227" t="str">
        <f t="shared" si="3"/>
        <v>DA</v>
      </c>
      <c r="H18" s="228" t="str">
        <f t="shared" si="4"/>
        <v/>
      </c>
    </row>
    <row r="19" spans="1:13" ht="15.75" thickBot="1">
      <c r="A19" s="176"/>
      <c r="B19" s="256" t="s">
        <v>31</v>
      </c>
      <c r="C19" s="177">
        <f>SUM(C16:C17)</f>
        <v>2422</v>
      </c>
      <c r="D19" s="178">
        <f>D16+D17</f>
        <v>100</v>
      </c>
      <c r="E19" s="179"/>
      <c r="F19" s="180"/>
      <c r="G19" s="181"/>
      <c r="H19" s="182"/>
      <c r="M19" s="249"/>
    </row>
    <row r="20" spans="1:13" ht="15.75" thickBot="1">
      <c r="B20" s="255" t="s">
        <v>40</v>
      </c>
      <c r="C20" s="235">
        <f>SUM(C16:C18)</f>
        <v>3262</v>
      </c>
      <c r="D20" s="140"/>
      <c r="E20" s="140"/>
      <c r="F20" s="140"/>
      <c r="G20" s="140"/>
      <c r="H20" s="140"/>
      <c r="M20" s="249"/>
    </row>
    <row r="21" spans="1:13">
      <c r="D21" s="140"/>
      <c r="E21" s="140"/>
      <c r="F21" s="140"/>
      <c r="G21" s="140"/>
      <c r="H21" s="140"/>
    </row>
    <row r="22" spans="1:13">
      <c r="D22" s="140"/>
      <c r="E22" s="140"/>
      <c r="F22" s="140"/>
      <c r="G22" s="140"/>
      <c r="H22" s="140"/>
    </row>
    <row r="23" spans="1:13">
      <c r="D23" s="140"/>
      <c r="E23" s="140"/>
      <c r="F23" s="140"/>
      <c r="G23" s="140"/>
      <c r="H23" s="140"/>
    </row>
    <row r="24" spans="1:13">
      <c r="D24" s="140"/>
      <c r="E24" s="140"/>
      <c r="F24" s="140"/>
      <c r="G24" s="140"/>
      <c r="H24" s="140"/>
    </row>
    <row r="25" spans="1:13">
      <c r="D25" s="140"/>
      <c r="E25" s="140"/>
      <c r="F25" s="140"/>
      <c r="G25" s="140"/>
      <c r="H25" s="140"/>
    </row>
    <row r="26" spans="1:13">
      <c r="D26" s="140"/>
      <c r="E26" s="140"/>
      <c r="F26" s="140"/>
      <c r="G26" s="140"/>
      <c r="H26" s="140"/>
    </row>
    <row r="27" spans="1:13">
      <c r="D27" s="140"/>
      <c r="E27" s="140"/>
      <c r="F27" s="140"/>
      <c r="G27" s="140"/>
      <c r="H27" s="140"/>
    </row>
    <row r="28" spans="1:13">
      <c r="D28" s="140"/>
      <c r="E28" s="140"/>
      <c r="F28" s="140"/>
      <c r="G28" s="140"/>
      <c r="H28" s="140"/>
    </row>
    <row r="29" spans="1:13">
      <c r="D29" s="140"/>
      <c r="E29" s="140"/>
      <c r="F29" s="140"/>
      <c r="G29" s="140"/>
      <c r="H29" s="140"/>
    </row>
    <row r="30" spans="1:13">
      <c r="D30" s="140"/>
      <c r="E30" s="140"/>
      <c r="F30" s="140"/>
      <c r="G30" s="140"/>
      <c r="H30" s="140"/>
    </row>
    <row r="31" spans="1:13">
      <c r="D31" s="140"/>
      <c r="E31" s="140"/>
      <c r="F31" s="140"/>
      <c r="G31" s="140"/>
      <c r="H31" s="140"/>
    </row>
    <row r="32" spans="1:13">
      <c r="D32" s="140"/>
      <c r="E32" s="140"/>
      <c r="F32" s="140"/>
      <c r="G32" s="140"/>
      <c r="H32" s="140"/>
    </row>
    <row r="33" spans="1:12">
      <c r="D33" s="140"/>
      <c r="E33" s="140"/>
      <c r="F33" s="140"/>
      <c r="G33" s="140"/>
      <c r="H33" s="140"/>
    </row>
    <row r="34" spans="1:12">
      <c r="D34" s="140"/>
      <c r="E34" s="140"/>
      <c r="F34" s="140"/>
      <c r="G34" s="140"/>
      <c r="H34" s="140"/>
    </row>
    <row r="35" spans="1:12">
      <c r="D35" s="140"/>
      <c r="E35" s="140"/>
      <c r="F35" s="140"/>
      <c r="G35" s="140"/>
      <c r="H35" s="140"/>
    </row>
    <row r="36" spans="1:12" ht="18.75">
      <c r="B36" s="284" t="s">
        <v>24</v>
      </c>
    </row>
    <row r="37" spans="1:12" ht="30">
      <c r="D37" s="140"/>
      <c r="E37" s="140"/>
      <c r="F37" s="183" t="s">
        <v>23</v>
      </c>
      <c r="G37" s="184"/>
      <c r="H37" s="185"/>
    </row>
    <row r="38" spans="1:12">
      <c r="A38" s="143" t="s">
        <v>56</v>
      </c>
      <c r="D38" s="144"/>
      <c r="E38" s="144"/>
      <c r="F38" s="144"/>
      <c r="G38" s="140"/>
      <c r="H38" s="140"/>
    </row>
    <row r="39" spans="1:12" ht="15.75" thickBot="1">
      <c r="D39" s="144"/>
      <c r="E39" s="144"/>
      <c r="F39" s="144"/>
      <c r="G39" s="144"/>
      <c r="H39" s="144"/>
    </row>
    <row r="40" spans="1:12" s="149" customFormat="1" ht="15.75" thickBot="1">
      <c r="A40" s="147" t="s">
        <v>18</v>
      </c>
      <c r="B40" s="251" t="s">
        <v>17</v>
      </c>
      <c r="C40" s="258" t="s">
        <v>20</v>
      </c>
      <c r="D40" s="147" t="s">
        <v>16</v>
      </c>
      <c r="E40" s="494" t="s">
        <v>22</v>
      </c>
      <c r="F40" s="495"/>
      <c r="G40" s="496" t="s">
        <v>21</v>
      </c>
      <c r="H40" s="497"/>
      <c r="I40" s="148"/>
      <c r="J40" s="263"/>
      <c r="L40" s="248"/>
    </row>
    <row r="41" spans="1:12">
      <c r="A41" s="150" t="s">
        <v>46</v>
      </c>
      <c r="B41" s="252" t="e">
        <f>IF((XXX_I!C12="DF")*(XXX_I!E12&lt;&gt;0),XXX_I!B12&amp;", ","")&amp;IF((XXX_I!C13="DF")*(XXX_I!E13&lt;&gt;0),XXX_I!B13&amp;", ","")&amp;IF((XXX_I!C14="DF")*(XXX_I!E14&lt;&gt;0),XXX_I!B14&amp;", ","")&amp;IF((XXX_I!C15="DF")*(XXX_I!E15&lt;&gt;0),XXX_I!B15&amp;", ","")&amp;IF((XXX_I!C16="DF")*(XXX_I!E16&lt;&gt;0),XXX_I!B16&amp;", ","")&amp;IF((XXX_I!C17="DF")*(XXX_I!E17&lt;&gt;0),XXX_I!B17&amp;", ","")&amp;IF((XXX_I!C18="DF")*(XXX_I!E18&lt;&gt;0),XXX_I!B18&amp;", ","")&amp;IF((XXX_I!#REF!="DF")*(XXX_I!#REF!&lt;&gt;0),XXX_I!#REF!&amp;", ","")&amp;IF((XXX_I!#REF!="DF")*(XXX_I!#REF!&lt;&gt;0),XXX_I!#REF!&amp;", ","")&amp;IF((XXX_I!C21="DF")*(XXX_I!E21&lt;&gt;0),XXX_I!B21&amp;", ","")&amp;IF((XXX_I!C22="DF")*(XXX_I!E22&lt;&gt;0),XXX_I!B22&amp;", ","")&amp;IF((XXX_I!C23="DF")*(XXX_I!E23&lt;&gt;0),XXX_I!B23&amp;", ","")&amp;IF((XXX_I!C25="DF")*(XXX_I!E25&lt;&gt;0),XXX_I!B25&amp;", ","")&amp;IF((XXX_I!C26="DF")*(XXX_I!E26&lt;&gt;0),XXX_I!B26&amp;", ","")&amp;IF((XXX_I!C27="DF")*(XXX_I!E27&lt;&gt;0),XXX_I!B27&amp;", ","")&amp;IF((XXX_I!C28="DF")*(XXX_I!E28&lt;&gt;0),XXX_I!B28&amp;", ","")&amp;IF((XXX_I!C24="DF")*(XXX_I!E24&lt;&gt;0),XXX_I!B24&amp;", ","")&amp;IF((XXX_I!#REF!="DF")*(XXX_I!#REF!&lt;&gt;0),XXX_I!#REF!&amp;", ","")&amp;IF((XXX_I!C29="DF")*(XXX_I!E29&lt;&gt;0),XXX_I!B29&amp;", ","")&amp;IF((XXX_I!C30="DF")*(XXX_I!E30&lt;&gt;0),XXX_I!B30&amp;", ","")&amp;IF((XXX_I!C31="DF")*(XXX_I!E31&lt;&gt;0),XXX_I!B31&amp;", ","")&amp;IF((XXX_I!#REF!="DF")*(XXX_I!#REF!&lt;&gt;0),XXX_I!#REF!&amp;", ","")&amp;IF((XXX_I!#REF!="DF")*(XXX_I!#REF!&lt;&gt;0),XXX_I!#REF!&amp;", ","")&amp;IF((XXX_I!#REF!="DF")*(XXX_I!#REF!&lt;&gt;0),XXX_I!#REF!&amp;", ","")&amp;IF((XXX_I!C32="DF")*(XXX_I!E32&lt;&gt;0),XXX_I!B32&amp;", ","")&amp;IF((XXX_I!C33="DF")*(XXX_I!E33&lt;&gt;0),XXX_I!B33&amp;", ","")&amp;IF((XXX_I!C34="DF")*(XXX_I!E34&lt;&gt;0),XXX_I!B34&amp;", ","")&amp;IF((XXX_I!C35="DF")*(XXX_I!E35&lt;&gt;0),XXX_I!B35&amp;", ","")&amp;IF((XXX_I!C38="DF")*(XXX_I!E38&lt;&gt;0),XXX_I!B38&amp;", ","")&amp;IF((XXX_I!#REF!="DF")*(XXX_I!#REF!&lt;&gt;0),XXX_I!#REF!&amp;", ","")&amp;IF((XXX_I!#REF!="DF")*(XXX_I!#REF!&lt;&gt;0),XXX_I!#REF!&amp;", ","")&amp;IF((XXX_I!#REF!="DF")*(XXX_I!#REF!&lt;&gt;0),XXX_I!#REF!&amp;", ","")&amp;IF((XXX_I!#REF!="DF")*(XXX_I!#REF!&lt;&gt;0),XXX_I!#REF!&amp;", ","")&amp;IF((XXX_I!#REF!="DF")*(XXX_I!#REF!&lt;&gt;0),XXX_I!#REF!&amp;", ","")&amp;IF((XXX_I!#REF!="DF")*(XXX_I!#REF!&lt;&gt;0),XXX_I!#REF!&amp;", ","")&amp;IF((XXX_I!#REF!="DF")*(XXX_I!#REF!&lt;&gt;0),XXX_I!#REF!&amp;", ","")&amp;IF((XXX_I!#REF!="DF")*(XXX_I!#REF!&lt;&gt;0),XXX_I!#REF!&amp;", ","")</f>
        <v>#REF!</v>
      </c>
      <c r="C41" s="310">
        <f>IF(XXX_I!F7&lt;&gt;0,XXX_I!F7*(SUMIFS(XXX_I!F12:F38,XXX_I!C12:C38,"=DF",XXX_I!E12:E38,"=1",XXX_I!D12:D38,"&lt;&gt;DF")+SUMIFS(XXX_I!G12:G38,XXX_I!C12:C38,"=DF",XXX_I!E12:E38,"=1",XXX_I!D12:D38,"&lt;&gt;DF")+SUMIFS(XXX_I!H12:H38,XXX_I!C12:C38,"=DF",XXX_I!E12:E38,"=1",XXX_I!D12:D38,"&lt;&gt;DF")+SUMIFS(XXX_I!I12:I38,XXX_I!C12:C38,"=DF",XXX_I!E12:E38,"=1",XXX_I!D12:D38,"&lt;&gt;DF")),14*(SUMIFS(XXX_I!F12:F38,XXX_I!C12:C38,"=DF",XXX_I!E12:E38,"=1",XXX_I!D12:D38,"&lt;&gt;DF")+SUMIFS(XXX_I!G12:G38,XXX_I!C12:C38,"=DF",XXX_I!E12:E38,"=1",XXX_I!D12:D38,"&lt;&gt;DF")+SUMIFS(XXX_I!H12:H38,XXX_I!C12:C38,"=DF",XXX_I!E12:E38,"=1",XXX_I!D12:D38,"&lt;&gt;DF")+SUMIFS(XXX_I!I12:I38,XXX_I!C12:C38,"=DF",XXX_I!E12:E38,"=1",XXX_I!D12:D38,"&lt;&gt;DF")))+IF(XXX_I!L7&lt;&gt;0,XXX_I!L7*(SUMIFS(XXX_I!L12:L38,XXX_I!C12:C38,"=DF",XXX_I!E12:E38,"=1",XXX_I!D12:D38,"&lt;&gt;DF")+SUMIFS(XXX_I!M12:M38,XXX_I!C12:C38,"=DF",XXX_I!E12:E38,"=1",XXX_I!D12:D38,"&lt;&gt;DF")+SUMIFS(XXX_I!N12:N38,XXX_I!C12:C38,"=DF",XXX_I!E12:E38,"=1",XXX_I!D12:D38,"&lt;&gt;DF")+SUMIFS(XXX_I!O12:O38,XXX_I!C12:C38,"=DF",XXX_I!E12:E38,"=1",XXX_I!D12:D38,"&lt;&gt;DF")),14*(SUMIFS(XXX_I!L12:L38,XXX_I!C12:C38,"=DF",XXX_I!E12:E38,"=1",XXX_I!D12:D38,"&lt;&gt;DF")+SUMIFS(XXX_I!M12:M38,XXX_I!C12:C38,"=DF",XXX_I!E12:E38,"=1",XXX_I!D12:D38,"&lt;&gt;DF")+SUMIFS(XXX_I!N12:N38,XXX_I!C12:C38,"=DF",XXX_I!E12:E38,"=1",XXX_I!D12:D38,"&lt;&gt;DF")+SUMIFS(XXX_I!O12:O38,XXX_I!C12:C38,"=DF",XXX_I!E12:E38,"=1",XXX_I!D12:D38,"&lt;&gt;DF")))+IF(XXX_I!F7&lt;&gt;0,XXX_I!F7*(SUMIFS(XXX_I!I12:I38,XXX_I!C12:C38,"=DF",XXX_I!E12:E38,"=2",XXX_I!D12:D38,"=DO")),14*(SUMIFS(XXX_I!I12:I38,XXX_I!C12:C38,"=DF",XXX_I!E12:E38,"=2",XXX_I!D12:D38,"=DO")))+IF(XXX_I!L7&lt;&gt;0,XXX_I!L7*(SUMIFS(XXX_I!O12:O38,XXX_I!C12:C38,"=DF",XXX_I!E12:E38,"=2",XXX_I!D12:D38,"=DO")),14*(SUMIFS(XXX_I!O12:O38,XXX_I!C12:C38,"=DF",XXX_I!E12:E38,"=2",XXX_I!D12:D38,"=DO")))</f>
        <v>280</v>
      </c>
      <c r="D41" s="186"/>
      <c r="E41" s="187"/>
      <c r="F41" s="188"/>
      <c r="G41" s="152"/>
      <c r="H41" s="153"/>
      <c r="I41" s="189"/>
      <c r="K41" s="161"/>
      <c r="L41" s="245"/>
    </row>
    <row r="42" spans="1:12" ht="27.75" customHeight="1">
      <c r="A42" s="155" t="s">
        <v>47</v>
      </c>
      <c r="B42" s="253" t="e">
        <f>IF((XXX_I!C12="DD")*(XXX_I!E12&lt;&gt;0),XXX_I!B12&amp;", ","")&amp;IF((XXX_I!C13="DD")*(XXX_I!E13&lt;&gt;0),XXX_I!B13&amp;", ","")&amp;IF((XXX_I!C14="DD")*(XXX_I!E14&lt;&gt;0),XXX_I!B14&amp;", ","")&amp;IF((XXX_I!C15="DD")*(XXX_I!E15&lt;&gt;0),XXX_I!B15&amp;", ","")&amp;IF((XXX_I!C16="DD")*(XXX_I!E16&lt;&gt;0),XXX_I!B16&amp;", ","")&amp;IF((XXX_I!C17="DD")*(XXX_I!E17&lt;&gt;0),XXX_I!B17&amp;", ","")&amp;IF((XXX_I!C18="DD")*(XXX_I!E18&lt;&gt;0),XXX_I!B18&amp;", ","")&amp;IF((XXX_I!#REF!="DD")*(XXX_I!#REF!&lt;&gt;0),XXX_I!#REF!&amp;", ","")&amp;IF((XXX_I!#REF!="DD")*(XXX_I!#REF!&lt;&gt;0),XXX_I!#REF!&amp;", ","")&amp;IF((XXX_I!C21="DD")*(XXX_I!E21&lt;&gt;0),XXX_I!B21&amp;", ","")&amp;IF((XXX_I!C22="DD")*(XXX_I!E22&lt;&gt;0),XXX_I!B22&amp;", ","")&amp;IF((XXX_I!C23="DD")*(XXX_I!E23&lt;&gt;0),XXX_I!B23&amp;", ","")&amp;IF((XXX_I!C25="DD")*(XXX_I!E25&lt;&gt;0),XXX_I!B25&amp;", ","")&amp;IF((XXX_I!C26="DD")*(XXX_I!E26&lt;&gt;0),XXX_I!B26&amp;", ","")&amp;IF((XXX_I!C27="DD")*(XXX_I!E27&lt;&gt;0),XXX_I!B27&amp;", ","")&amp;IF((XXX_I!C28="DD")*(XXX_I!E28&lt;&gt;0),XXX_I!B28&amp;", ","")&amp;IF((XXX_I!C24="DD")*(XXX_I!E24&lt;&gt;0),XXX_I!B24&amp;", ","")&amp;IF((XXX_I!#REF!="DD")*(XXX_I!#REF!&lt;&gt;0),XXX_I!#REF!&amp;", ","")&amp;IF((XXX_I!C29="DD")*(XXX_I!E29&lt;&gt;0),XXX_I!B29&amp;", ","")&amp;IF((XXX_I!C30="DD")*(XXX_I!E30&lt;&gt;0),XXX_I!B30&amp;", ","")&amp;IF((XXX_I!C31="DD")*(XXX_I!E31&lt;&gt;0),XXX_I!B31&amp;", ","")&amp;IF((XXX_I!#REF!="DD")*(XXX_I!#REF!&lt;&gt;0),XXX_I!#REF!&amp;", ","")&amp;IF((XXX_I!#REF!="DD")*(XXX_I!#REF!&lt;&gt;0),XXX_I!#REF!&amp;", ","")&amp;IF((XXX_I!#REF!="DD")*(XXX_I!#REF!&lt;&gt;0),XXX_I!#REF!&amp;", ","")&amp;IF((XXX_I!C32="DD")*(XXX_I!E32&lt;&gt;0),XXX_I!B32&amp;", ","")&amp;IF((XXX_I!C33="DD")*(XXX_I!E33&lt;&gt;0),XXX_I!B33&amp;", ","")&amp;IF((XXX_I!C34="DD")*(XXX_I!E34&lt;&gt;0),XXX_I!B34&amp;", ","")&amp;IF((XXX_I!C35="DD")*(XXX_I!E35&lt;&gt;0),XXX_I!B35&amp;", ","")&amp;IF((XXX_I!C38="DD")*(XXX_I!E38&lt;&gt;0),XXX_I!B38&amp;", ","")&amp;IF((XXX_I!#REF!="DD")*(XXX_I!#REF!&lt;&gt;0),XXX_I!#REF!&amp;", ","")&amp;IF((XXX_I!#REF!="DD")*(XXX_I!#REF!&lt;&gt;0),XXX_I!#REF!&amp;", ","")&amp;IF((XXX_I!#REF!="DD")*(XXX_I!#REF!&lt;&gt;0),XXX_I!#REF!&amp;", ","")&amp;IF((XXX_I!#REF!="DD")*(XXX_I!#REF!&lt;&gt;0),XXX_I!#REF!&amp;", ","")&amp;IF((XXX_I!#REF!="DD")*(XXX_I!#REF!&lt;&gt;0),XXX_I!#REF!&amp;", ","")&amp;IF((XXX_I!#REF!="DD")*(XXX_I!#REF!&lt;&gt;0),XXX_I!#REF!&amp;", ","")&amp;IF((XXX_I!#REF!="DD")*(XXX_I!#REF!&lt;&gt;0),XXX_I!#REF!&amp;", ","")&amp;IF((XXX_I!#REF!="DD")*(XXX_I!#REF!&lt;&gt;0),XXX_I!#REF!&amp;", ","")</f>
        <v>#REF!</v>
      </c>
      <c r="C42" s="312">
        <f>IF(XXX_I!F7&lt;&gt;0,XXX_I!F7*(SUMIFS(XXX_I!F12:F38,XXX_I!C12:C38,"=DD",XXX_I!E12:E38,"=1",XXX_I!D12:D38,"&lt;&gt;DF")+SUMIFS(XXX_I!G12:G38,XXX_I!C12:C38,"=DD",XXX_I!E12:E38,"=1",XXX_I!D12:D38,"&lt;&gt;DF")+SUMIFS(XXX_I!H12:H38,XXX_I!C12:C38,"=DD",XXX_I!E12:E38,"=1",XXX_I!D12:D38,"&lt;&gt;DF")+SUMIFS(XXX_I!I12:I38,XXX_I!C12:C38,"=DD",XXX_I!E12:E38,"=1",XXX_I!D12:D38,"&lt;&gt;DF")),14*(SUMIFS(XXX_I!F12:F38,XXX_I!C12:C38,"=DD",XXX_I!E12:E38,"=1",XXX_I!D12:D38,"&lt;&gt;DF")+SUMIFS(XXX_I!G12:G38,XXX_I!C12:C38,"=DD",XXX_I!E12:E38,"=1",XXX_I!D12:D38,"&lt;&gt;DF")+SUMIFS(XXX_I!H12:H38,XXX_I!C12:C38,"=DD",XXX_I!E12:E38,"=1",XXX_I!D12:D38,"&lt;&gt;DF")+SUMIFS(XXX_I!I12:I38,XXX_I!C12:C38,"=DD",XXX_I!E12:E38,"=1",XXX_I!D12:D38,"&lt;&gt;DF")))+IF(XXX_I!L7&lt;&gt;0,XXX_I!L7*(SUMIFS(XXX_I!L12:L38,XXX_I!C12:C38,"=DD",XXX_I!E12:E38,"=1",XXX_I!D12:D38,"&lt;&gt;DF")+SUMIFS(XXX_I!M12:M38,XXX_I!C12:C38,"=DD",XXX_I!E12:E38,"=1",XXX_I!D12:D38,"&lt;&gt;DF")+SUMIFS(XXX_I!N12:N38,XXX_I!C12:C38,"=DD",XXX_I!E12:E38,"=1",XXX_I!D12:D38,"&lt;&gt;DF")+SUMIFS(XXX_I!O12:O38,XXX_I!C12:C38,"=DD",XXX_I!E12:E38,"=1",XXX_I!D12:D38,"&lt;&gt;DF")),14*(SUMIFS(XXX_I!L12:L38,XXX_I!C12:C38,"=DD",XXX_I!E12:E38,"=1",XXX_I!D12:D38,"&lt;&gt;DF")+SUMIFS(XXX_I!M12:M38,XXX_I!C12:C38,"=DD",XXX_I!E12:E38,"=1",XXX_I!D12:D38,"&lt;&gt;DF")+SUMIFS(XXX_I!N12:N38,XXX_I!C12:C38,"=DD",XXX_I!E12:E38,"=1",XXX_I!D12:D38,"&lt;&gt;DF")+SUMIFS(XXX_I!O12:O38,XXX_I!C12:C38,"=DD",XXX_I!E12:E38,"=1",XXX_I!D12:D38,"&lt;&gt;DF")))+IF(XXX_I!F7&lt;&gt;0,XXX_I!F7*(SUMIFS(XXX_I!I12:I38,XXX_I!C12:C38,"=DD",XXX_I!E12:E38,"=2",XXX_I!D12:D38,"=DO")),14*(SUMIFS(XXX_I!I12:I38,XXX_I!C12:C38,"=DD",XXX_I!E12:E38,"=2",XXX_I!D12:D38,"=DO")))+IF(XXX_I!L7&lt;&gt;0,XXX_I!L7*(SUMIFS(XXX_I!O12:O38,XXX_I!C12:C38,"=DD",XXX_I!E12:E38,"=2",XXX_I!D12:D38,"=DO")),14*(SUMIFS(XXX_I!O12:O38,XXX_I!C12:C38,"=DD",XXX_I!E12:E38,"=2",XXX_I!D12:D38,"=DO")))</f>
        <v>0</v>
      </c>
      <c r="D42" s="190"/>
      <c r="E42" s="191"/>
      <c r="F42" s="192"/>
      <c r="G42" s="157"/>
      <c r="H42" s="158"/>
      <c r="I42" s="189"/>
      <c r="K42" s="161"/>
      <c r="L42" s="245"/>
    </row>
    <row r="43" spans="1:12">
      <c r="A43" s="155" t="s">
        <v>48</v>
      </c>
      <c r="B43" s="253" t="e">
        <f>IF((XXX_I!C12="DS")*(XXX_I!E12&lt;&gt;0),XXX_I!B12&amp;", ","")&amp;IF((XXX_I!C13="DS")*(XXX_I!E13&lt;&gt;0),XXX_I!B13&amp;", ","")&amp;IF((XXX_I!C14="DS")*(XXX_I!E14&lt;&gt;0),XXX_I!B14&amp;", ","")&amp;IF((XXX_I!C15="DS")*(XXX_I!E15&lt;&gt;0),XXX_I!B15&amp;", ","")&amp;IF((XXX_I!C16="DS")*(XXX_I!E16&lt;&gt;0),XXX_I!B16&amp;", ","")&amp;IF((XXX_I!C17="DS")*(XXX_I!E17&lt;&gt;0),XXX_I!B17&amp;", ","")&amp;IF((XXX_I!C18="DS")*(XXX_I!E18&lt;&gt;0),XXX_I!B18&amp;", ","")&amp;IF((XXX_I!#REF!="DS")*(XXX_I!#REF!&lt;&gt;0),XXX_I!#REF!&amp;", ","")&amp;IF((XXX_I!#REF!="DS")*(XXX_I!#REF!&lt;&gt;0),XXX_I!#REF!&amp;", ","")&amp;IF((XXX_I!C21="DS")*(XXX_I!E21&lt;&gt;0),XXX_I!B21&amp;", ","")&amp;IF((XXX_I!C22="DS")*(XXX_I!E22&lt;&gt;0),XXX_I!B22&amp;", ","")&amp;IF((XXX_I!C23="DS")*(XXX_I!E23&lt;&gt;0),XXX_I!B23&amp;", ","")&amp;IF((XXX_I!C25="DS")*(XXX_I!E25&lt;&gt;0),XXX_I!B25&amp;", ","")&amp;IF((XXX_I!C26="DS")*(XXX_I!E26&lt;&gt;0),XXX_I!B26&amp;", ","")&amp;IF((XXX_I!C27="DS")*(XXX_I!E27&lt;&gt;0),XXX_I!B27&amp;", ","")&amp;IF((XXX_I!C28="DS")*(XXX_I!E28&lt;&gt;0),XXX_I!B28&amp;", ","")&amp;IF((XXX_I!C24="DS")*(XXX_I!E24&lt;&gt;0),XXX_I!B24&amp;", ","")&amp;IF((XXX_I!#REF!="DS")*(XXX_I!#REF!&lt;&gt;0),XXX_I!#REF!&amp;", ","")&amp;IF((XXX_I!C29="DS")*(XXX_I!E29&lt;&gt;0),XXX_I!B29&amp;", ","")&amp;IF((XXX_I!C30="DS")*(XXX_I!E30&lt;&gt;0),XXX_I!B30&amp;", ","")&amp;IF((XXX_I!C31="DS")*(XXX_I!E31&lt;&gt;0),XXX_I!B31&amp;", ","")&amp;IF((XXX_I!#REF!="DS")*(XXX_I!#REF!&lt;&gt;0),XXX_I!#REF!&amp;", ","")&amp;IF((XXX_I!#REF!="DS")*(XXX_I!#REF!&lt;&gt;0),XXX_I!#REF!&amp;", ","")&amp;IF((XXX_I!#REF!="DS")*(XXX_I!#REF!&lt;&gt;0),XXX_I!#REF!&amp;", ","")&amp;IF((XXX_I!C32="DS")*(XXX_I!E32&lt;&gt;0),XXX_I!B32&amp;", ","")&amp;IF((XXX_I!C33="DS")*(XXX_I!E33&lt;&gt;0),XXX_I!B33&amp;", ","")&amp;IF((XXX_I!C34="DS")*(XXX_I!E34&lt;&gt;0),XXX_I!B34&amp;", ","")&amp;IF((XXX_I!C35="DS")*(XXX_I!E35&lt;&gt;0),XXX_I!B35&amp;", ","")&amp;IF((XXX_I!C38="DS")*(XXX_I!E38&lt;&gt;0),XXX_I!B38&amp;", ","")&amp;IF((XXX_I!#REF!="DS")*(XXX_I!#REF!&lt;&gt;0),XXX_I!#REF!&amp;", ","")&amp;IF((XXX_I!#REF!="DS")*(XXX_I!#REF!&lt;&gt;0),XXX_I!#REF!&amp;", ","")&amp;IF((XXX_I!#REF!="DS")*(XXX_I!#REF!&lt;&gt;0),XXX_I!#REF!&amp;", ","")&amp;IF((XXX_I!#REF!="DS")*(XXX_I!#REF!&lt;&gt;0),XXX_I!#REF!&amp;", ","")&amp;IF((XXX_I!#REF!="DS")*(XXX_I!#REF!&lt;&gt;0),XXX_I!#REF!&amp;", ","")&amp;IF((XXX_I!#REF!="DS")*(XXX_I!#REF!&lt;&gt;0),XXX_I!#REF!&amp;", ","")&amp;IF((XXX_I!#REF!="DS")*(XXX_I!#REF!&lt;&gt;0),XXX_I!#REF!&amp;", ","")&amp;IF((XXX_I!#REF!="DS")*(XXX_I!#REF!&lt;&gt;0),XXX_I!#REF!&amp;", ","")</f>
        <v>#REF!</v>
      </c>
      <c r="C43" s="312">
        <f>IF(XXX_I!F7&lt;&gt;0,XXX_I!F7*(SUMIFS(XXX_I!F12:F38,XXX_I!C12:C38,"=DS",XXX_I!E12:E38,"=1",XXX_I!D12:D38,"&lt;&gt;DF")+SUMIFS(XXX_I!G12:G38,XXX_I!C12:C38,"=DS",XXX_I!E12:E38,"=1",XXX_I!D12:D38,"&lt;&gt;DF")+SUMIFS(XXX_I!H12:H38,XXX_I!C12:C38,"=DS",XXX_I!E12:E38,"=1",XXX_I!D12:D38,"&lt;&gt;DF")+SUMIFS(XXX_I!I12:I38,XXX_I!C12:C38,"=DS",XXX_I!E12:E38,"=1",XXX_I!D12:D38,"&lt;&gt;DF")),14*(SUMIFS(XXX_I!F12:F38,XXX_I!C12:C38,"=DS",XXX_I!E12:E38,"=1",XXX_I!D12:D38,"&lt;&gt;DF")+SUMIFS(XXX_I!G12:G38,XXX_I!C12:C38,"=DS",XXX_I!E12:E38,"=1",XXX_I!D12:D38,"&lt;&gt;DF")+SUMIFS(XXX_I!H12:H38,XXX_I!C12:C38,"=DS",XXX_I!E12:E38,"=1",XXX_I!D12:D38,"&lt;&gt;DF")+SUMIFS(XXX_I!I12:I38,XXX_I!C12:C38,"=DS",XXX_I!E12:E38,"=1",XXX_I!D12:D38,"&lt;&gt;DF")))+IF(XXX_I!L7&lt;&gt;0,XXX_I!L7*(SUMIFS(XXX_I!L12:L38,XXX_I!C12:C38,"=DS",XXX_I!E12:E38,"=1",XXX_I!D12:D38,"&lt;&gt;DF")+SUMIFS(XXX_I!M12:M38,XXX_I!C12:C38,"=DS",XXX_I!E12:E38,"=1",XXX_I!D12:D38,"&lt;&gt;DF")+SUMIFS(XXX_I!N12:N38,XXX_I!C12:C38,"=DS",XXX_I!E12:E38,"=1",XXX_I!D12:D38,"&lt;&gt;DF")+SUMIFS(XXX_I!O12:O38,XXX_I!C12:C38,"=DS",XXX_I!E12:E38,"=1",XXX_I!D12:D38,"&lt;&gt;DF")),14*(SUMIFS(XXX_I!L12:L38,XXX_I!C12:C38,"=DS",XXX_I!E12:E38,"=1",XXX_I!D12:D38,"&lt;&gt;DF")+SUMIFS(XXX_I!M12:M38,XXX_I!C12:C38,"=DS",XXX_I!E12:E38,"=1",XXX_I!D12:D38,"&lt;&gt;DF")+SUMIFS(XXX_I!N12:N38,XXX_I!C12:C38,"=DS",XXX_I!E12:E38,"=1",XXX_I!D12:D38,"&lt;&gt;DF")+SUMIFS(XXX_I!O12:O38,XXX_I!C12:C38,"=DS",XXX_I!E12:E38,"=1",XXX_I!D12:D38,"&lt;&gt;DF")))+IF(XXX_I!F7&lt;&gt;0,XXX_I!F7*(SUMIFS(XXX_I!I12:I38,XXX_I!C12:C38,"=DS",XXX_I!E12:E38,"=2",XXX_I!D12:D38,"=DO")),14*(SUMIFS(XXX_I!I12:I38,XXX_I!C12:C38,"=DS",XXX_I!E12:E38,"=2",XXX_I!D12:D38,"=DO")))+IF(XXX_I!L7&lt;&gt;0,XXX_I!L7*(SUMIFS(XXX_I!O12:O38,XXX_I!C12:C38,"=DS",XXX_I!E12:E38,"=2",XXX_I!D12:D38,"=DO")),14*(SUMIFS(XXX_I!O12:O38,XXX_I!C12:C38,"=DS",XXX_I!E12:E38,"=2",XXX_I!D12:D38,"=DO")))</f>
        <v>350</v>
      </c>
      <c r="D43" s="190"/>
      <c r="E43" s="191"/>
      <c r="F43" s="192"/>
      <c r="G43" s="157"/>
      <c r="H43" s="158"/>
      <c r="I43" s="189"/>
      <c r="K43" s="161"/>
      <c r="L43" s="245"/>
    </row>
    <row r="44" spans="1:12" ht="47.25" customHeight="1" thickBot="1">
      <c r="A44" s="163" t="s">
        <v>49</v>
      </c>
      <c r="B44" s="254" t="e">
        <f>IF((XXX_I!C12="DC")*(XXX_I!E12&lt;&gt;0),XXX_I!B12&amp;", ","")&amp;IF((XXX_I!C13="DC")*(XXX_I!E13&lt;&gt;0),XXX_I!B13&amp;", ","")&amp;IF((XXX_I!C14="DC")*(XXX_I!E14&lt;&gt;0),XXX_I!B14&amp;", ","")&amp;IF((XXX_I!C15="DC")*(XXX_I!E15&lt;&gt;0),XXX_I!B15&amp;", ","")&amp;IF((XXX_I!C16="DC")*(XXX_I!E16&lt;&gt;0),XXX_I!B16&amp;", ","")&amp;IF((XXX_I!C17="DC")*(XXX_I!E17&lt;&gt;0),XXX_I!B17&amp;", ","")&amp;IF((XXX_I!C18="DC")*(XXX_I!E18&lt;&gt;0),XXX_I!B18&amp;", ","")&amp;IF((XXX_I!#REF!="DC")*(XXX_I!#REF!&lt;&gt;0),XXX_I!#REF!&amp;", ","")&amp;IF((XXX_I!#REF!="DC")*(XXX_I!#REF!&lt;&gt;0),XXX_I!#REF!&amp;", ","")&amp;IF((XXX_I!C21="DC")*(XXX_I!E21&lt;&gt;0),XXX_I!B21&amp;", ","")&amp;IF((XXX_I!C22="DC")*(XXX_I!E22&lt;&gt;0),XXX_I!B22&amp;", ","")&amp;IF((XXX_I!C23="DC")*(XXX_I!E23&lt;&gt;0),XXX_I!B23&amp;", ","")&amp;IF((XXX_I!C25="DC")*(XXX_I!E25&lt;&gt;0),XXX_I!B25&amp;", ","")&amp;IF((XXX_I!C26="DC")*(XXX_I!E26&lt;&gt;0),XXX_I!B26&amp;", ","")&amp;IF((XXX_I!C27="DC")*(XXX_I!E27&lt;&gt;0),XXX_I!B27&amp;", ","")&amp;IF((XXX_I!C28="DC")*(XXX_I!E28&lt;&gt;0),XXX_I!B28&amp;", ","")&amp;IF((XXX_I!C24="DC")*(XXX_I!E24&lt;&gt;0),XXX_I!B24&amp;", ","")&amp;IF((XXX_I!#REF!="DC")*(XXX_I!#REF!&lt;&gt;0),XXX_I!#REF!&amp;", ","")&amp;IF((XXX_I!C29="DC")*(XXX_I!E29&lt;&gt;0),XXX_I!B29&amp;", ","")&amp;IF((XXX_I!C30="DC")*(XXX_I!E30&lt;&gt;0),XXX_I!B30&amp;", ","")&amp;IF((XXX_I!C31="DC")*(XXX_I!E31&lt;&gt;0),XXX_I!B31&amp;", ","")&amp;IF((XXX_I!#REF!="DC")*(XXX_I!#REF!&lt;&gt;0),XXX_I!#REF!&amp;", ","")&amp;IF((XXX_I!#REF!="DC")*(XXX_I!#REF!&lt;&gt;0),XXX_I!#REF!&amp;", ","")&amp;IF((XXX_I!#REF!="DC")*(XXX_I!#REF!&lt;&gt;0),XXX_I!#REF!&amp;", ","")&amp;IF((XXX_I!C32="DC")*(XXX_I!E32&lt;&gt;0),XXX_I!B32&amp;", ","")&amp;IF((XXX_I!C33="DC")*(XXX_I!E33&lt;&gt;0),XXX_I!B33&amp;", ","")&amp;IF((XXX_I!C34="DC")*(XXX_I!E34&lt;&gt;0),XXX_I!B34&amp;", ","")&amp;IF((XXX_I!C35="DC")*(XXX_I!E35&lt;&gt;0),XXX_I!B35&amp;", ","")&amp;IF((XXX_I!C38="DC")*(XXX_I!E38&lt;&gt;0),XXX_I!B38&amp;", ","")&amp;IF((XXX_I!#REF!="DC")*(XXX_I!#REF!&lt;&gt;0),XXX_I!#REF!&amp;", ","")&amp;IF((XXX_I!#REF!="DC")*(XXX_I!#REF!&lt;&gt;0),XXX_I!#REF!&amp;", ","")&amp;IF((XXX_I!#REF!="DC")*(XXX_I!#REF!&lt;&gt;0),XXX_I!#REF!&amp;", ","")&amp;IF((XXX_I!#REF!="DC")*(XXX_I!#REF!&lt;&gt;0),XXX_I!#REF!&amp;", ","")&amp;IF((XXX_I!#REF!="DC")*(XXX_I!#REF!&lt;&gt;0),XXX_I!#REF!&amp;", ","")&amp;IF((XXX_I!#REF!="DC")*(XXX_I!#REF!&lt;&gt;0),XXX_I!#REF!&amp;", ","")&amp;IF((XXX_I!#REF!="DC")*(XXX_I!#REF!&lt;&gt;0),XXX_I!#REF!&amp;", ","")&amp;IF((XXX_I!#REF!="DC")*(XXX_I!#REF!&lt;&gt;0),XXX_I!#REF!&amp;", ","")</f>
        <v>#REF!</v>
      </c>
      <c r="C44" s="313">
        <f>IF(XXX_I!F7&lt;&gt;0,XXX_I!F7*(SUMIFS(XXX_I!F12:F38,XXX_I!C12:C38,"=DC",XXX_I!E12:E38,"=1",XXX_I!D12:D38,"&lt;&gt;DF")+SUMIFS(XXX_I!G12:G38,XXX_I!C12:C38,"=DC",XXX_I!E12:E38,"=1",XXX_I!D12:D38,"&lt;&gt;DF")+SUMIFS(XXX_I!H12:H38,XXX_I!C12:C38,"=DC",XXX_I!E12:E38,"=1",XXX_I!D12:D38,"&lt;&gt;DF")+SUMIFS(XXX_I!I12:I38,XXX_I!C12:C38,"=DC",XXX_I!E12:E38,"=1",XXX_I!D12:D38,"&lt;&gt;DF")),14*(SUMIFS(XXX_I!F12:F38,XXX_I!C12:C38,"=DC",XXX_I!E12:E38,"=1",XXX_I!D12:D38,"&lt;&gt;DF")+SUMIFS(XXX_I!G12:G38,XXX_I!C12:C38,"=DC",XXX_I!E12:E38,"=1",XXX_I!D12:D38,"&lt;&gt;DF")+SUMIFS(XXX_I!H12:H38,XXX_I!C12:C38,"=DC",XXX_I!E12:E38,"=1",XXX_I!D12:D38,"&lt;&gt;DF")+SUMIFS(XXX_I!I12:I38,XXX_I!C12:C38,"=DC",XXX_I!E12:E38,"=1",XXX_I!D12:D38,"&lt;&gt;DF")))+IF(XXX_I!L7&lt;&gt;0,XXX_I!L7*(SUMIFS(XXX_I!L12:L38,XXX_I!C12:C38,"=DC",XXX_I!E12:E38,"=1",XXX_I!D12:D38,"&lt;&gt;DF")+SUMIFS(XXX_I!M12:M38,XXX_I!C12:C38,"=DC",XXX_I!E12:E38,"=1",XXX_I!D12:D38,"&lt;&gt;DF")+SUMIFS(XXX_I!N12:N38,XXX_I!C12:C38,"=DC",XXX_I!E12:E38,"=1",XXX_I!D12:D38,"&lt;&gt;DF")+SUMIFS(XXX_I!O12:O38,XXX_I!C12:C38,"=DC",XXX_I!E12:E38,"=1",XXX_I!D12:D38,"&lt;&gt;DF")),14*(SUMIFS(XXX_I!L12:L38,XXX_I!C12:C38,"=DC",XXX_I!E12:E38,"=1",XXX_I!D12:D38,"&lt;&gt;DF")+SUMIFS(XXX_I!M12:M38,XXX_I!C12:C38,"=DC",XXX_I!E12:E38,"=1",XXX_I!D12:D38,"&lt;&gt;DF")+SUMIFS(XXX_I!N12:N38,XXX_I!C12:C38,"=DC",XXX_I!E12:E38,"=1",XXX_I!D12:D38,"&lt;&gt;DF")+SUMIFS(XXX_I!O12:O38,XXX_I!C12:C38,"=DC",XXX_I!E12:E38,"=1",XXX_I!D12:D38,"&lt;&gt;DF")))+IF(XXX_I!F7&lt;&gt;0,XXX_I!F7*(SUMIFS(XXX_I!I12:I38,XXX_I!C12:C38,"=DC",XXX_I!E12:E38,"=2",XXX_I!D12:D38,"=DO")),14*(SUMIFS(XXX_I!I12:I38,XXX_I!C12:C38,"=DC",XXX_I!E12:E38,"=2",XXX_I!D12:D38,"=DO")))+IF(XXX_I!L7&lt;&gt;0,XXX_I!L7*(SUMIFS(XXX_I!O12:O38,XXX_I!C12:C38,"=DC",XXX_I!E12:E38,"=2",XXX_I!D12:D38,"=DO")),14*(SUMIFS(XXX_I!O12:O38,XXX_I!C12:C38,"=DC",XXX_I!E12:E38,"=2",XXX_I!D12:D38,"=DO")))</f>
        <v>154</v>
      </c>
      <c r="D44" s="193"/>
      <c r="E44" s="194"/>
      <c r="F44" s="195"/>
      <c r="G44" s="198"/>
      <c r="H44" s="199"/>
      <c r="I44" s="189"/>
      <c r="K44" s="161"/>
      <c r="L44" s="245"/>
    </row>
    <row r="45" spans="1:12" ht="10.5" hidden="1" customHeight="1" thickBot="1">
      <c r="A45" s="299"/>
      <c r="B45" s="300"/>
      <c r="C45" s="301"/>
      <c r="D45" s="302"/>
      <c r="E45" s="303"/>
      <c r="F45" s="304"/>
      <c r="G45" s="164"/>
      <c r="H45" s="165"/>
      <c r="I45" s="189"/>
      <c r="K45" s="172"/>
      <c r="L45" s="247"/>
    </row>
    <row r="46" spans="1:12">
      <c r="C46" s="257">
        <f>SUM(C41:C45)</f>
        <v>784</v>
      </c>
      <c r="I46" s="189"/>
    </row>
    <row r="47" spans="1:12" ht="15.75" thickBot="1">
      <c r="A47" s="143" t="s">
        <v>53</v>
      </c>
      <c r="D47" s="144"/>
      <c r="E47" s="144"/>
      <c r="F47" s="144"/>
      <c r="G47" s="144"/>
      <c r="H47" s="144"/>
      <c r="I47" s="189"/>
    </row>
    <row r="48" spans="1:12" s="149" customFormat="1" ht="15.75" thickBot="1">
      <c r="A48" s="147" t="s">
        <v>18</v>
      </c>
      <c r="B48" s="251" t="s">
        <v>17</v>
      </c>
      <c r="C48" s="258" t="s">
        <v>20</v>
      </c>
      <c r="D48" s="147" t="s">
        <v>16</v>
      </c>
      <c r="E48" s="494" t="s">
        <v>22</v>
      </c>
      <c r="F48" s="495"/>
      <c r="G48" s="496" t="s">
        <v>21</v>
      </c>
      <c r="H48" s="497"/>
      <c r="I48" s="196"/>
      <c r="J48" s="263"/>
      <c r="L48" s="248"/>
    </row>
    <row r="49" spans="1:17" ht="78" customHeight="1">
      <c r="A49" s="150" t="s">
        <v>51</v>
      </c>
      <c r="B49" s="252" t="e">
        <f>IF((XXX_I!D12="DO")*(XXX_I!E12&lt;&gt;0),XXX_I!B12&amp;", ","")&amp;IF((XXX_I!D13="DO")*(XXX_I!E13&lt;&gt;0),XXX_I!B13&amp;", ","")&amp;IF((XXX_I!D14="DO")*(XXX_I!E14&lt;&gt;0),XXX_I!B14&amp;", ","")&amp;IF((XXX_I!D15="DO")*(XXX_I!E15&lt;&gt;0),XXX_I!B15&amp;", ","")&amp;IF((XXX_I!D16="DO")*(XXX_I!E16&lt;&gt;0),XXX_I!B16&amp;", ","")&amp;IF((XXX_I!D17="DO")*(XXX_I!E17&lt;&gt;0),XXX_I!B17&amp;", ","")&amp;IF((XXX_I!D18="DO")*(XXX_I!E18&lt;&gt;0),XXX_I!B18&amp;", ","")&amp;IF((XXX_I!#REF!="DO")*(XXX_I!#REF!&lt;&gt;0),XXX_I!#REF!&amp;", ","")&amp;IF((XXX_I!#REF!="DO")*(XXX_I!#REF!&lt;&gt;0),XXX_I!#REF!&amp;", ","")&amp;IF((XXX_I!D21="DO")*(XXX_I!E21&lt;&gt;0),XXX_I!B21&amp;", ","")&amp;IF((XXX_I!D22="DO")*(XXX_I!E22&lt;&gt;0),XXX_I!B22&amp;", ","")&amp;IF((XXX_I!D23="DO")*(XXX_I!E23&lt;&gt;0),XXX_I!B23&amp;", ","")&amp;IF((XXX_I!D25="DO")*(XXX_I!E25&lt;&gt;0),XXX_I!B25&amp;", ","")&amp;IF((XXX_I!D26="DO")*(XXX_I!E26&lt;&gt;0),XXX_I!B26&amp;", ","")&amp;IF((XXX_I!D27="DO")*(XXX_I!E27&lt;&gt;0),XXX_I!B27&amp;", ","")&amp;IF((XXX_I!D28="DO")*(XXX_I!E28&lt;&gt;0),XXX_I!B28&amp;", ","")&amp;IF((XXX_I!D24="DO")*(XXX_I!E24&lt;&gt;0),XXX_I!B24&amp;", ","")&amp;IF((XXX_I!#REF!="DO")*(XXX_I!#REF!&lt;&gt;0),XXX_I!#REF!&amp;", ","")&amp;IF((XXX_I!D29="DO")*(XXX_I!E29&lt;&gt;0),XXX_I!B29&amp;", ","")&amp;IF((XXX_I!D30="DO")*(XXX_I!E30&lt;&gt;0),XXX_I!B30&amp;", ","")&amp;IF((XXX_I!D31="DO")*(XXX_I!E31&lt;&gt;0),XXX_I!B31&amp;", ","")&amp;IF((XXX_I!#REF!="DO")*(XXX_I!#REF!&lt;&gt;0),XXX_I!#REF!&amp;", ","")&amp;IF((XXX_I!#REF!="DO")*(XXX_I!#REF!&lt;&gt;0),XXX_I!#REF!&amp;", ","")&amp;IF((XXX_I!#REF!="DO")*(XXX_I!#REF!&lt;&gt;0),XXX_I!#REF!&amp;", ","")&amp;IF((XXX_I!D32="DO")*(XXX_I!E32&lt;&gt;0),XXX_I!B32&amp;", ","")&amp;IF((XXX_I!D33="DO")*(XXX_I!E33&lt;&gt;0),XXX_I!B33&amp;", ","")&amp;IF((XXX_I!D34="DO")*(XXX_I!E34&lt;&gt;0),XXX_I!B34&amp;", ","")&amp;IF((XXX_I!D35="DO")*(XXX_I!E35&lt;&gt;0),XXX_I!B35&amp;", ","")&amp;IF((XXX_I!D38="DO")*(XXX_I!E38&lt;&gt;0),XXX_I!B38&amp;", ","")&amp;IF((XXX_I!#REF!="DO")*(XXX_I!#REF!&lt;&gt;0),XXX_I!#REF!&amp;", ","")&amp;IF((XXX_I!#REF!="DO")*(XXX_I!#REF!&lt;&gt;0),XXX_I!#REF!&amp;", ","")&amp;IF((XXX_I!#REF!="DO")*(XXX_I!#REF!&lt;&gt;0),XXX_I!#REF!&amp;", ","")&amp;IF((XXX_I!#REF!="DO")*(XXX_I!#REF!&lt;&gt;0),XXX_I!#REF!&amp;", ","")&amp;IF((XXX_I!#REF!="DO")*(XXX_I!#REF!&lt;&gt;0),XXX_I!#REF!&amp;", ","")&amp;IF((XXX_I!#REF!="DO")*(XXX_I!#REF!&lt;&gt;0),XXX_I!#REF!&amp;", ","")&amp;IF((XXX_I!#REF!="DO")*(XXX_I!#REF!&lt;&gt;0),XXX_I!#REF!&amp;", ","")&amp;IF((XXX_I!#REF!="DO")*(XXX_I!#REF!&lt;&gt;0),XXX_I!#REF!&amp;", ","")</f>
        <v>#REF!</v>
      </c>
      <c r="C49" s="264">
        <f>IF(XXX_I!F7&lt;&gt;0,XXX_I!F7*(SUMIFS(XXX_I!F12:F38,XXX_I!D12:D38,"=DO",XXX_I!E12:E38,"&lt;&gt;0")+SUMIFS(XXX_I!G12:G38,XXX_I!D12:D38,"=DO",XXX_I!E12:E38,"&lt;&gt;0")+SUMIFS(XXX_I!H12:H38,XXX_I!D12:D38,"=DO",XXX_I!E12:E38,"&lt;&gt;0")+SUMIFS(XXX_I!I12:I38,XXX_I!D12:D38,"=DO",XXX_I!E12:E38,"&lt;&gt;0")),14*(SUMIFS(XXX_I!F12:F38,XXX_I!D12:D38,"=DO",XXX_I!E12:E38,"&lt;&gt;0")+SUMIFS(XXX_I!G12:G38,XXX_I!D12:D38,"=DO",XXX_I!E12:E38,"&lt;&gt;0")+SUMIFS(XXX_I!H12:H38,XXX_I!D12:D38,"=DO",XXX_I!E12:E38,"&lt;&gt;0")+SUMIFS(XXX_I!I12:I38,XXX_I!D12:D38,"=DO",XXX_I!E12:E38,"&lt;&gt;0")))+IF(XXX_I!L7&lt;&gt;0,XXX_I!L7*(SUMIFS(XXX_I!L12:L38,XXX_I!D12:D38,"=DO",XXX_I!E12:E38,"&lt;&gt;0")+SUMIFS(XXX_I!M12:M38,XXX_I!D12:D38,"=DO",XXX_I!E12:E38,"&lt;&gt;0")+SUMIFS(XXX_I!N12:N38,XXX_I!D12:D38,"=DO",XXX_I!E12:E38,"&lt;&gt;0")+SUMIFS(XXX_I!O12:O38,XXX_I!D12:D38,"=DO",XXX_I!E12:E38,"&lt;&gt;0")),14*(SUMIFS(XXX_I!L12:L38,XXX_I!D12:D38,"=DO",XXX_I!E12:E38,"&lt;&gt;0")+SUMIFS(XXX_I!M12:M38,XXX_I!D12:D38,"=DO",XXX_I!E12:E38,"&lt;&gt;0")+SUMIFS(XXX_I!N12:N38,XXX_I!D12:D38,"=DO",XXX_I!E12:E38,"&lt;&gt;0")+SUMIFS(XXX_I!O12:O38,XXX_I!D12:D38,"=DO",XXX_I!E12:E38,"&lt;&gt;0")))</f>
        <v>742</v>
      </c>
      <c r="D49" s="186"/>
      <c r="E49" s="187"/>
      <c r="F49" s="188"/>
      <c r="G49" s="152"/>
      <c r="H49" s="153"/>
      <c r="I49" s="189"/>
    </row>
    <row r="50" spans="1:17">
      <c r="A50" s="155" t="s">
        <v>52</v>
      </c>
      <c r="B50" s="253" t="e">
        <f>IF((XXX_I!D12="DA")*(XXX_I!E12&lt;&gt;0),XXX_I!B12&amp;", ","")&amp;IF((XXX_I!D13="DA")*(XXX_I!E13&lt;&gt;0),XXX_I!B13&amp;", ","")&amp;IF((XXX_I!D14="DA")*(XXX_I!E14&lt;&gt;0),XXX_I!B14&amp;", ","")&amp;IF((XXX_I!D15="DA")*(XXX_I!E15&lt;&gt;0),XXX_I!B15&amp;", ","")&amp;IF((XXX_I!D16="DA")*(XXX_I!E16&lt;&gt;0),XXX_I!B16&amp;", ","")&amp;IF((XXX_I!D17="DA")*(XXX_I!E17&lt;&gt;0),XXX_I!B17&amp;", ","")&amp;IF((XXX_I!D18="DA")*(XXX_I!E18&lt;&gt;0),XXX_I!B18&amp;", ","")&amp;IF((XXX_I!#REF!="DA")*(XXX_I!#REF!&lt;&gt;0),XXX_I!#REF!&amp;", ","")&amp;IF((XXX_I!#REF!="DA")*(XXX_I!#REF!&lt;&gt;0),XXX_I!#REF!&amp;", ","")&amp;IF((XXX_I!D21="DA")*(XXX_I!E21&lt;&gt;0),XXX_I!B21&amp;", ","")&amp;IF((XXX_I!D22="DA")*(XXX_I!E22&lt;&gt;0),XXX_I!B22&amp;", ","")&amp;IF((XXX_I!D23="DA")*(XXX_I!E23&lt;&gt;0),XXX_I!B23&amp;", ","")&amp;IF((XXX_I!D25="DA")*(XXX_I!E25&lt;&gt;0),XXX_I!B25&amp;", ","")&amp;IF((XXX_I!D26="DA")*(XXX_I!E26&lt;&gt;0),XXX_I!B26&amp;", ","")&amp;IF((XXX_I!D27="DA")*(XXX_I!E27&lt;&gt;0),XXX_I!B27&amp;", ","")&amp;IF((XXX_I!D28="DA")*(XXX_I!E28&lt;&gt;0),XXX_I!B28&amp;", ","")&amp;IF((XXX_I!D24="DA")*(XXX_I!E24&lt;&gt;0),XXX_I!B24&amp;", ","")&amp;IF((XXX_I!#REF!="DA")*(XXX_I!#REF!&lt;&gt;0),XXX_I!#REF!&amp;", ","")&amp;IF((XXX_I!D29="DA")*(XXX_I!E29&lt;&gt;0),XXX_I!B29&amp;", ","")&amp;IF((XXX_I!D30="DA")*(XXX_I!E30&lt;&gt;0),XXX_I!B30&amp;", ","")&amp;IF((XXX_I!D31="DA")*(XXX_I!E31&lt;&gt;0),XXX_I!B31&amp;", ","")&amp;IF((XXX_I!#REF!="DA")*(XXX_I!#REF!&lt;&gt;0),XXX_I!#REF!&amp;", ","")&amp;IF((XXX_I!#REF!="DA")*(XXX_I!#REF!&lt;&gt;0),XXX_I!#REF!&amp;", ","")&amp;IF((XXX_I!#REF!="DA")*(XXX_I!#REF!&lt;&gt;0),XXX_I!#REF!&amp;", ","")&amp;IF((XXX_I!D32="DA")*(XXX_I!E32&lt;&gt;0),XXX_I!B32&amp;", ","")&amp;IF((XXX_I!D33="DA")*(XXX_I!E33&lt;&gt;0),XXX_I!B33&amp;", ","")&amp;IF((XXX_I!D34="DA")*(XXX_I!E34&lt;&gt;0),XXX_I!B34&amp;", ","")&amp;IF((XXX_I!D35="DA")*(XXX_I!E35&lt;&gt;0),XXX_I!B35&amp;", ","")&amp;IF((XXX_I!D38="DA")*(XXX_I!E38&lt;&gt;0),XXX_I!B38&amp;", ","")&amp;IF((XXX_I!#REF!="DA")*(XXX_I!#REF!&lt;&gt;0),XXX_I!#REF!&amp;", ","")&amp;IF((XXX_I!#REF!="DA")*(XXX_I!#REF!&lt;&gt;0),XXX_I!#REF!&amp;", ","")&amp;IF((XXX_I!#REF!="DA")*(XXX_I!#REF!&lt;&gt;0),XXX_I!#REF!&amp;", ","")&amp;IF((XXX_I!#REF!="DA")*(XXX_I!#REF!&lt;&gt;0),XXX_I!#REF!&amp;", ","")&amp;IF((XXX_I!#REF!="DA")*(XXX_I!#REF!&lt;&gt;0),XXX_I!#REF!&amp;", ","")&amp;IF((XXX_I!#REF!="DA")*(XXX_I!#REF!&lt;&gt;0),XXX_I!#REF!&amp;", ","")&amp;IF((XXX_I!#REF!="DA")*(XXX_I!#REF!&lt;&gt;0),XXX_I!#REF!&amp;", ","")&amp;IF((XXX_I!#REF!="DA")*(XXX_I!#REF!&lt;&gt;0),XXX_I!#REF!&amp;", ","")</f>
        <v>#REF!</v>
      </c>
      <c r="C50" s="311">
        <f>IF(XXX_I!F7&lt;&gt;0,XXX_I!F7*(SUMIFS(XXX_I!F12:F38,XXX_I!D12:D38,"=DA",XXX_I!E12:E38,"=1")+SUMIFS(XXX_I!G12:G38,XXX_I!D12:D38,"=DA",XXX_I!E12:E38,"=1")+SUMIFS(XXX_I!H12:H38,XXX_I!D12:D38,"=DA",XXX_I!E12:E38,"=1")+SUMIFS(XXX_I!I12:I38,XXX_I!D12:D38,"=DA",XXX_I!E12:E38,"=1")),14*(SUMIFS(XXX_I!F12:F38,XXX_I!D12:D38,"=DA",XXX_I!E12:E38,"=1")+SUMIFS(XXX_I!G12:G38,XXX_I!D12:D38,"=DA",XXX_I!E12:E38,"=1")+SUMIFS(XXX_I!H12:H38,XXX_I!D12:D38,"=DA",XXX_I!E12:E38,"=1")+SUMIFS(XXX_I!I12:I38,XXX_I!D12:D38,"=DA",XXX_I!E12:E38,"=1")))+IF(XXX_I!L7&lt;&gt;0,XXX_I!L7*(SUMIFS(XXX_I!L12:L38,XXX_I!D12:D38,"=DA",XXX_I!E12:E38,"=1")+SUMIFS(XXX_I!M12:M38,XXX_I!D12:D38,"=DA",XXX_I!E12:E38,"=1")+SUMIFS(XXX_I!N12:N38,XXX_I!D12:D38,"=DA",XXX_I!E12:E38,"=1")+SUMIFS(XXX_I!O12:O38,XXX_I!D12:D38,"=DA",XXX_I!E12:E38,"=1")),14*(SUMIFS(XXX_I!L12:L38,XXX_I!D12:D38,"=DA",XXX_I!E12:E38,"=1")+SUMIFS(XXX_I!M12:M38,XXX_I!D12:D38,"=DA",XXX_I!E12:E38,"=1")+SUMIFS(XXX_I!N12:N38,XXX_I!D12:D38,"=DA",XXX_I!E12:E38,"=1")+SUMIFS(XXX_I!O12:O38,XXX_I!D12:D38,"=DA",XXX_I!E12:E38,"=1")))</f>
        <v>42</v>
      </c>
      <c r="D50" s="174"/>
      <c r="E50" s="191"/>
      <c r="F50" s="192"/>
      <c r="G50" s="157"/>
      <c r="H50" s="158"/>
      <c r="I50" s="189"/>
    </row>
    <row r="51" spans="1:17" ht="15.75" thickBot="1">
      <c r="A51" s="163" t="s">
        <v>50</v>
      </c>
      <c r="B51" s="254" t="e">
        <f>IF((XXX_I!D12="DF")*(XXX_I!E12&lt;&gt;0),XXX_I!B12&amp;", ","")&amp;IF((XXX_I!D13="DF")*(XXX_I!E13&lt;&gt;0),XXX_I!B13&amp;", ","")&amp;IF((XXX_I!D14="DF")*(XXX_I!E14&lt;&gt;0),XXX_I!B14&amp;", ","")&amp;IF((XXX_I!D15="DF")*(XXX_I!E15&lt;&gt;0),XXX_I!B15&amp;", ","")&amp;IF((XXX_I!D16="DF")*(XXX_I!E16&lt;&gt;0),XXX_I!B16&amp;", ","")&amp;IF((XXX_I!D17="DF")*(XXX_I!E17&lt;&gt;0),XXX_I!B17&amp;", ","")&amp;IF((XXX_I!D18="DF")*(XXX_I!E18&lt;&gt;0),XXX_I!B18&amp;", ","")&amp;IF((XXX_I!#REF!="DF")*(XXX_I!#REF!&lt;&gt;0),XXX_I!#REF!&amp;", ","")&amp;IF((XXX_I!#REF!="DF")*(XXX_I!#REF!&lt;&gt;0),XXX_I!#REF!&amp;", ","")&amp;IF((XXX_I!D21="DF")*(XXX_I!E21&lt;&gt;0),XXX_I!B21&amp;", ","")&amp;IF((XXX_I!D22="DF")*(XXX_I!E22&lt;&gt;0),XXX_I!B22&amp;", ","")&amp;IF((XXX_I!D23="DF")*(XXX_I!E23&lt;&gt;0),XXX_I!B23&amp;", ","")&amp;IF((XXX_I!D25="DF")*(XXX_I!E25&lt;&gt;0),XXX_I!B25&amp;", ","")&amp;IF((XXX_I!D26="DF")*(XXX_I!E26&lt;&gt;0),XXX_I!B26&amp;", ","")&amp;IF((XXX_I!D27="DF")*(XXX_I!E27&lt;&gt;0),XXX_I!B27&amp;", ","")&amp;IF((XXX_I!D28="DF")*(XXX_I!E28&lt;&gt;0),XXX_I!B28&amp;", ","")&amp;IF((XXX_I!D24="DF")*(XXX_I!E24&lt;&gt;0),XXX_I!B24&amp;", ","")&amp;IF((XXX_I!#REF!="DF")*(XXX_I!#REF!&lt;&gt;0),XXX_I!#REF!&amp;", ","")&amp;IF((XXX_I!D29="DF")*(XXX_I!E29&lt;&gt;0),XXX_I!B29&amp;", ","")&amp;IF((XXX_I!D30="DF")*(XXX_I!E30&lt;&gt;0),XXX_I!B30&amp;", ","")&amp;IF((XXX_I!D31="DF")*(XXX_I!E31&lt;&gt;0),XXX_I!B31&amp;", ","")&amp;IF((XXX_I!#REF!="DF")*(XXX_I!#REF!&lt;&gt;0),XXX_I!#REF!&amp;", ","")&amp;IF((XXX_I!#REF!="DF")*(XXX_I!#REF!&lt;&gt;0),XXX_I!#REF!&amp;", ","")&amp;IF((XXX_I!#REF!="DF")*(XXX_I!#REF!&lt;&gt;0),XXX_I!#REF!&amp;", ","")&amp;IF((XXX_I!D32="DF")*(XXX_I!E32&lt;&gt;0),XXX_I!B32&amp;", ","")&amp;IF((XXX_I!D33="DF")*(XXX_I!E33&lt;&gt;0),XXX_I!B33&amp;", ","")&amp;IF((XXX_I!D34="DF")*(XXX_I!E34&lt;&gt;0),XXX_I!B34&amp;", ","")&amp;IF((XXX_I!D35="DF")*(XXX_I!E35&lt;&gt;0),XXX_I!B35&amp;", ","")&amp;IF((XXX_I!D38="DF")*(XXX_I!E38&lt;&gt;0),XXX_I!B38&amp;", ","")&amp;IF((XXX_I!#REF!="DF")*(XXX_I!#REF!&lt;&gt;0),XXX_I!#REF!&amp;", ","")&amp;IF((XXX_I!#REF!="DF")*(XXX_I!#REF!&lt;&gt;0),XXX_I!#REF!&amp;", ","")&amp;IF((XXX_I!#REF!="DF")*(XXX_I!#REF!&lt;&gt;0),XXX_I!#REF!&amp;", ","")&amp;IF((XXX_I!#REF!="DF")*(XXX_I!#REF!&lt;&gt;0),XXX_I!#REF!&amp;", ","")&amp;IF((XXX_I!#REF!="DF")*(XXX_I!#REF!&lt;&gt;0),XXX_I!#REF!&amp;", ","")&amp;IF((XXX_I!#REF!="DF")*(XXX_I!#REF!&lt;&gt;0),XXX_I!#REF!&amp;", ","")&amp;IF((XXX_I!#REF!="DF")*(XXX_I!#REF!&lt;&gt;0),XXX_I!#REF!&amp;", ","")&amp;IF((XXX_I!#REF!="DF")*(XXX_I!#REF!&lt;&gt;0),XXX_I!#REF!&amp;", ","")</f>
        <v>#REF!</v>
      </c>
      <c r="C51" s="265">
        <f>IF(XXX_I!F7&lt;&gt;0,XXX_I!F7*(SUMIFS(XXX_I!F12:F38,XXX_I!D12:D38,"=DF",XXX_I!E12:E38,"&gt;=0")+SUMIFS(XXX_I!G12:G38,XXX_I!D12:D38,"=DF",XXX_I!E12:E38,"&gt;=0")+SUMIFS(XXX_I!H12:H38,XXX_I!D12:D38,"=DF",XXX_I!E12:E38,"&gt;=0")+SUMIFS(XXX_I!I12:I38,XXX_I!D12:D38,"=DF",XXX_I!E12:E38,"&gt;=0")),14*(SUMIFS(XXX_I!F12:F38,XXX_I!D12:D38,"=DF",XXX_I!E12:E38,"&gt;=0")+SUMIFS(XXX_I!G12:G38,XXX_I!D12:D38,"=DF",XXX_I!E12:E38,"&gt;=0")+SUMIFS(XXX_I!H12:H38,XXX_I!D12:D38,"=DF",XXX_I!E12:E38,"&gt;=0")+SUMIFS(XXX_I!I12:I38,XXX_I!D12:D38,"=DF",XXX_I!E12:E38,"&gt;=0")))+IF(XXX_I!L7&lt;&gt;0,XXX_I!L7*(SUMIFS(XXX_I!L12:L38,XXX_I!D12:D38,"=DF",XXX_I!E12:E38,"&gt;=0")+SUMIFS(XXX_I!M12:M38,XXX_I!D12:D38,"=DF",XXX_I!E12:E38,"&gt;=0")+SUMIFS(XXX_I!N12:N38,XXX_I!D12:D38,"=DF",XXX_I!E12:E38,"&gt;=0")+SUMIFS(XXX_I!O12:O38,XXX_I!D12:D38,"=DF",XXX_I!E12:E38,"&gt;=0")),14*(SUMIFS(XXX_I!L12:L38,XXX_I!D12:D38,"=DF",XXX_I!E12:E38,"&gt;=0")+SUMIFS(XXX_I!M12:M38,XXX_I!D12:D38,"=DF",XXX_I!E12:E38,"&gt;=0")+SUMIFS(XXX_I!N12:N38,XXX_I!D12:D38,"=DF",XXX_I!E12:E38,"&gt;=0")+SUMIFS(XXX_I!O12:O38,XXX_I!D12:D38,"=DF",XXX_I!E12:E38,"&gt;=0")))</f>
        <v>252</v>
      </c>
      <c r="D51" s="197"/>
      <c r="E51" s="194"/>
      <c r="F51" s="195"/>
      <c r="G51" s="198"/>
      <c r="H51" s="199"/>
      <c r="I51" s="189"/>
    </row>
    <row r="53" spans="1:17">
      <c r="C53" s="257">
        <f>SUM(C49:C50)</f>
        <v>784</v>
      </c>
    </row>
    <row r="54" spans="1:17" ht="18.75">
      <c r="B54" s="288" t="s">
        <v>25</v>
      </c>
    </row>
    <row r="55" spans="1:17" ht="30">
      <c r="D55" s="140"/>
      <c r="E55" s="140"/>
      <c r="F55" s="183" t="s">
        <v>23</v>
      </c>
      <c r="G55" s="184"/>
      <c r="H55" s="185"/>
    </row>
    <row r="56" spans="1:17">
      <c r="A56" s="143" t="s">
        <v>56</v>
      </c>
      <c r="D56" s="144"/>
      <c r="E56" s="144"/>
      <c r="F56" s="144"/>
      <c r="G56" s="140"/>
      <c r="H56" s="140"/>
    </row>
    <row r="57" spans="1:17" ht="15.75" thickBot="1">
      <c r="D57" s="144"/>
      <c r="E57" s="144"/>
      <c r="F57" s="144"/>
      <c r="G57" s="144"/>
      <c r="H57" s="144"/>
    </row>
    <row r="58" spans="1:17" ht="15.75" thickBot="1">
      <c r="A58" s="147" t="s">
        <v>18</v>
      </c>
      <c r="B58" s="251" t="s">
        <v>17</v>
      </c>
      <c r="C58" s="258" t="s">
        <v>20</v>
      </c>
      <c r="D58" s="147" t="s">
        <v>16</v>
      </c>
      <c r="E58" s="494" t="s">
        <v>22</v>
      </c>
      <c r="F58" s="495"/>
      <c r="G58" s="496" t="s">
        <v>21</v>
      </c>
      <c r="H58" s="497"/>
    </row>
    <row r="59" spans="1:17">
      <c r="A59" s="150" t="s">
        <v>46</v>
      </c>
      <c r="B59" s="252" t="e">
        <f>IF((XXX_II!C12="DF")*(XXX_II!E12&lt;&gt;0),XXX_II!B12&amp;", ","")&amp;IF((XXX_II!C14="DF")*(XXX_II!E14&lt;&gt;0),XXX_II!B14&amp;", ","")&amp;IF((XXX_II!C15="DF")*(XXX_II!E15&lt;&gt;0),XXX_II!B15&amp;", ","")&amp;IF((XXX_II!C16="DF")*(XXX_II!E16&lt;&gt;0),XXX_II!B16&amp;", ","")&amp;IF((XXX_II!C17="DF")*(XXX_II!E17&lt;&gt;0),XXX_II!B17&amp;", ","")&amp;IF((XXX_II!C19="DF")*(XXX_II!E19&lt;&gt;0),XXX_II!B19&amp;", ","")&amp;IF((XXX_II!C20="DF")*(XXX_II!E20&lt;&gt;0),XXX_II!B20&amp;", ","")&amp;IF((XXX_II!C21="DF")*(XXX_II!E21&lt;&gt;0),XXX_II!B21&amp;", ","")&amp;IF((XXX_II!C22="DF")*(XXX_II!E22&lt;&gt;0),XXX_II!B22&amp;", ","")&amp;IF((XXX_II!C23="DF")*(XXX_II!E23&lt;&gt;0),XXX_II!B23&amp;", ","")&amp;IF((XXX_II!C27="DF")*(XXX_II!E27&lt;&gt;0),XXX_II!B27&amp;", ","")&amp;IF((XXX_II!C28="DF")*(XXX_II!E28&lt;&gt;0),XXX_II!B28&amp;", ","")&amp;IF((XXX_II!C29="DF")*(XXX_II!E29&lt;&gt;0),XXX_II!B29&amp;", ","")&amp;IF((XXX_II!C30="DF")*(XXX_II!E30&lt;&gt;0),XXX_II!B30&amp;", ","")&amp;IF((XXX_II!#REF!="DF")*(XXX_II!#REF!&lt;&gt;0),XXX_II!#REF!&amp;", ","")&amp;IF((XXX_II!C31="DF")*(XXX_II!E31&lt;&gt;0),XXX_II!B31&amp;", ","")&amp;IF((XXX_II!C32="DF")*(XXX_II!E32&lt;&gt;0),XXX_II!B32&amp;", ","")&amp;IF((XXX_II!C33="DF")*(XXX_II!E33&lt;&gt;0),XXX_II!B33&amp;", ","")&amp;IF((XXX_II!C34="DF")*(XXX_II!E34&lt;&gt;0),XXX_II!B34&amp;", ","")&amp;IF((XXX_II!C35="DF")*(XXX_II!E35&lt;&gt;0),XXX_II!B35&amp;", ","")&amp;IF((XXX_II!C36="DF")*(XXX_II!E36&lt;&gt;0),XXX_II!B36&amp;", ","")&amp;IF((XXX_II!C37="DF")*(XXX_II!E37&lt;&gt;0),XXX_II!B37&amp;", ","")&amp;IF((XXX_II!C38="DF")*(XXX_II!E38&lt;&gt;0),XXX_II!B38&amp;", ","")&amp;IF((XXX_II!C39="DF")*(XXX_II!E39&lt;&gt;0),XXX_II!B39&amp;", ","")&amp;IF((XXX_II!C40="DF")*(XXX_II!E40&lt;&gt;0),XXX_II!B40&amp;", ","")&amp;IF((XXX_II!C41="DF")*(XXX_II!E41&lt;&gt;0),XXX_II!B41&amp;", ","")&amp;IF((XXX_II!C42="DF")*(XXX_II!E42&lt;&gt;0),XXX_II!B42&amp;", ","")&amp;IF((XXX_II!C43="DF")*(XXX_II!E43&lt;&gt;0),XXX_II!B43&amp;", ","")&amp;IF((XXX_II!C46="DF")*(XXX_II!E46&lt;&gt;0),XXX_II!B46&amp;", ","")&amp;IF((XXX_II!#REF!="DF")*(XXX_II!#REF!&lt;&gt;0),XXX_II!#REF!&amp;", ","")&amp;IF((XXX_II!#REF!="DF")*(XXX_II!#REF!&lt;&gt;0),XXX_II!#REF!&amp;", ","")&amp;IF((XXX_II!#REF!="DF")*(XXX_II!#REF!&lt;&gt;0),XXX_II!#REF!&amp;", ","")&amp;IF((XXX_II!#REF!="DF")*(XXX_II!#REF!&lt;&gt;0),XXX_II!#REF!&amp;", ","")&amp;IF((XXX_II!#REF!="DF")*(XXX_II!#REF!&lt;&gt;0),XXX_II!#REF!&amp;", ","")&amp;IF((XXX_II!#REF!="DF")*(XXX_II!#REF!&lt;&gt;0),XXX_II!#REF!&amp;", ","")&amp;IF((XXX_II!#REF!="DF")*(XXX_II!#REF!&lt;&gt;0),XXX_II!#REF!&amp;", ","")&amp;IF((XXX_II!#REF!="DF")*(XXX_II!#REF!&lt;&gt;0),XXX_II!#REF!&amp;", ","")</f>
        <v>#REF!</v>
      </c>
      <c r="C59" s="310">
        <f>IF(XXX_II!F7&lt;&gt;0,XXX_II!F7*(SUMIFS(XXX_II!F12:F46,XXX_II!C12:C46,"=DF",XXX_II!E12:E46,"=1",XXX_II!D12:D46,"&lt;&gt;DF")+SUMIFS(XXX_II!G12:G46,XXX_II!C12:C46,"=DF",XXX_II!E12:E46,"=1",XXX_II!D12:D46,"&lt;&gt;DF")+SUMIFS(XXX_II!H12:H46,XXX_II!C12:C46,"=DF",XXX_II!E12:E46,"=1",XXX_II!D12:D46,"&lt;&gt;DF")+SUMIFS(XXX_II!I12:I46,XXX_II!C12:C46,"=DF",XXX_II!E12:E46,"=1",XXX_II!D12:D46,"&lt;&gt;DF")),14*(SUMIFS(XXX_II!F12:F46,XXX_II!C12:C46,"=DF",XXX_II!E12:E46,"=1",XXX_II!D12:D46,"&lt;&gt;DF")+SUMIFS(XXX_II!G12:G46,XXX_II!C12:C46,"=DF",XXX_II!E12:E46,"=1",XXX_II!D12:D46,"&lt;&gt;DF")+SUMIFS(XXX_II!H12:H46,XXX_II!C12:C46,"=DF",XXX_II!E12:E46,"=1",XXX_II!D12:D46,"&lt;&gt;DF")+SUMIFS(XXX_II!I12:I46,XXX_II!C12:C46,"=DF",XXX_II!E12:E46,"=1",XXX_II!D12:D46,"&lt;&gt;DF")))+IF(XXX_II!L7&lt;&gt;0,XXX_II!L7*(SUMIFS(XXX_II!L12:L46,XXX_II!C12:C46,"=DF",XXX_II!E12:E46,"=1",XXX_II!D12:D46,"&lt;&gt;DF")+SUMIFS(XXX_II!M12:M46,XXX_II!C12:C46,"=DF",XXX_II!E12:E46,"=1",XXX_II!D12:D46,"&lt;&gt;DF")+SUMIFS(XXX_II!N12:N46,XXX_II!C12:C46,"=DF",XXX_II!E12:E46,"=1",XXX_II!D12:D46,"&lt;&gt;DF")+SUMIFS(XXX_II!O12:O46,XXX_II!C12:C46,"=DF",XXX_II!E12:E46,"=1",XXX_II!D12:D46,"&lt;&gt;DF")),14*(SUMIFS(XXX_II!L12:L46,XXX_II!C12:C46,"=DF",XXX_II!E12:E46,"=1",XXX_II!D12:D46,"&lt;&gt;DF")+SUMIFS(XXX_II!M12:M46,XXX_II!C12:C46,"=DF",XXX_II!E12:E46,"=1",XXX_II!D12:D46,"&lt;&gt;DF")+SUMIFS(XXX_II!N12:N46,XXX_II!C12:C46,"=DF",XXX_II!E12:E46,"=1",XXX_II!D12:D46,"&lt;&gt;DF")+SUMIFS(XXX_II!O12:O46,XXX_II!C12:C46,"=DF",XXX_II!E12:E46,"=1",XXX_II!D12:D46,"&lt;&gt;DF")))+IF(XXX_II!F7&lt;&gt;0,XXX_II!F7*(SUMIFS(XXX_II!I12:I46,XXX_II!C12:C46,"=DF",XXX_II!E12:E46,"=2",XXX_II!D12:D46,"=DO")),14*(SUMIFS(XXX_II!I12:I46,XXX_II!C12:C46,"=DF",XXX_II!E12:E46,"=2",XXX_II!D12:D46,"=DO")))+IF(XXX_II!L7&lt;&gt;0,XXX_II!L7*(SUMIFS(XXX_II!O12:O46,XXX_II!C12:C46,"=DF",XXX_II!E12:E46,"=2",XXX_II!D12:D46,"=DO")),14*(SUMIFS(XXX_II!O12:O46,XXX_II!C12:C46,"=DF",XXX_II!E12:E46,"=2",XXX_II!D12:D46,"=DO")))</f>
        <v>224</v>
      </c>
      <c r="D59" s="186"/>
      <c r="E59" s="187"/>
      <c r="F59" s="188"/>
      <c r="G59" s="152"/>
      <c r="H59" s="153"/>
    </row>
    <row r="60" spans="1:17">
      <c r="A60" s="155" t="s">
        <v>47</v>
      </c>
      <c r="B60" s="253" t="e">
        <f>IF((XXX_II!C12="DD")*(XXX_II!E12&lt;&gt;0),XXX_II!B12&amp;", ","")&amp;IF((XXX_II!C14="DD")*(XXX_II!E14&lt;&gt;0),XXX_II!B14&amp;", ","")&amp;IF((XXX_II!C15="DD")*(XXX_II!E15&lt;&gt;0),XXX_II!B15&amp;", ","")&amp;IF((XXX_II!C16="DD")*(XXX_II!E16&lt;&gt;0),XXX_II!B16&amp;", ","")&amp;IF((XXX_II!C17="DD")*(XXX_II!E17&lt;&gt;0),XXX_II!B17&amp;", ","")&amp;IF((XXX_II!C19="DD")*(XXX_II!E19&lt;&gt;0),XXX_II!B19&amp;", ","")&amp;IF((XXX_II!C20="DD")*(XXX_II!E20&lt;&gt;0),XXX_II!B20&amp;", ","")&amp;IF((XXX_II!C21="DD")*(XXX_II!E21&lt;&gt;0),XXX_II!B21&amp;", ","")&amp;IF((XXX_II!C22="DD")*(XXX_II!E22&lt;&gt;0),XXX_II!B22&amp;", ","")&amp;IF((XXX_II!C23="DD")*(XXX_II!E23&lt;&gt;0),XXX_II!B23&amp;", ","")&amp;IF((XXX_II!C27="DD")*(XXX_II!E27&lt;&gt;0),XXX_II!B27&amp;", ","")&amp;IF((XXX_II!C28="DD")*(XXX_II!E28&lt;&gt;0),XXX_II!B28&amp;", ","")&amp;IF((XXX_II!C29="DD")*(XXX_II!E29&lt;&gt;0),XXX_II!B29&amp;", ","")&amp;IF((XXX_II!C30="DD")*(XXX_II!E30&lt;&gt;0),XXX_II!B30&amp;", ","")&amp;IF((XXX_II!#REF!="DD")*(XXX_II!#REF!&lt;&gt;0),XXX_II!#REF!&amp;", ","")&amp;IF((XXX_II!C31="DD")*(XXX_II!E31&lt;&gt;0),XXX_II!B31&amp;", ","")&amp;IF((XXX_II!C32="DD")*(XXX_II!E32&lt;&gt;0),XXX_II!B32&amp;", ","")&amp;IF((XXX_II!C33="DD")*(XXX_II!E33&lt;&gt;0),XXX_II!B33&amp;", ","")&amp;IF((XXX_II!C34="DD")*(XXX_II!E34&lt;&gt;0),XXX_II!B34&amp;", ","")&amp;IF((XXX_II!C35="DD")*(XXX_II!E35&lt;&gt;0),XXX_II!B35&amp;", ","")&amp;IF((XXX_II!C36="DD")*(XXX_II!E36&lt;&gt;0),XXX_II!B36&amp;", ","")&amp;IF((XXX_II!C37="DD")*(XXX_II!E37&lt;&gt;0),XXX_II!B37&amp;", ","")&amp;IF((XXX_II!C38="DD")*(XXX_II!E38&lt;&gt;0),XXX_II!B38&amp;", ","")&amp;IF((XXX_II!C39="DD")*(XXX_II!E39&lt;&gt;0),XXX_II!B39&amp;", ","")&amp;IF((XXX_II!C40="DD")*(XXX_II!E40&lt;&gt;0),XXX_II!B40&amp;", ","")&amp;IF((XXX_II!C41="DD")*(XXX_II!E41&lt;&gt;0),XXX_II!B41&amp;", ","")&amp;IF((XXX_II!C42="DD")*(XXX_II!E42&lt;&gt;0),XXX_II!B42&amp;", ","")&amp;IF((XXX_II!C43="DD")*(XXX_II!E43&lt;&gt;0),XXX_II!B43&amp;", ","")&amp;IF((XXX_II!C46="DD")*(XXX_II!E46&lt;&gt;0),XXX_II!B46&amp;", ","")&amp;IF((XXX_II!#REF!="DD")*(XXX_II!#REF!&lt;&gt;0),XXX_II!#REF!&amp;", ","")&amp;IF((XXX_II!#REF!="DD")*(XXX_II!#REF!&lt;&gt;0),XXX_II!#REF!&amp;", ","")&amp;IF((XXX_II!#REF!="DD")*(XXX_II!#REF!&lt;&gt;0),XXX_II!#REF!&amp;", ","")&amp;IF((XXX_II!#REF!="DD")*(XXX_II!#REF!&lt;&gt;0),XXX_II!#REF!&amp;", ","")&amp;IF((XXX_II!#REF!="DD")*(XXX_II!#REF!&lt;&gt;0),XXX_II!#REF!&amp;", ","")&amp;IF((XXX_II!#REF!="DD")*(XXX_II!#REF!&lt;&gt;0),XXX_II!#REF!&amp;", ","")&amp;IF((XXX_II!#REF!="DD")*(XXX_II!#REF!&lt;&gt;0),XXX_II!#REF!&amp;", ","")&amp;IF((XXX_II!#REF!="DD")*(XXX_II!#REF!&lt;&gt;0),XXX_II!#REF!&amp;", ","")</f>
        <v>#REF!</v>
      </c>
      <c r="C60" s="312">
        <f>IF(XXX_II!F7&lt;&gt;0,XXX_II!F7*(SUMIFS(XXX_II!F12:F46,XXX_II!C12:C46,"=DD",XXX_II!E12:E46,"=1",XXX_II!D12:D46,"&lt;&gt;DF")+SUMIFS(XXX_II!G12:G46,XXX_II!C12:C46,"=DD",XXX_II!E12:E46,"=1",XXX_II!D12:D46,"&lt;&gt;DF")+SUMIFS(XXX_II!H12:H46,XXX_II!C12:C46,"=DD",XXX_II!E12:E46,"=1",XXX_II!D12:D46,"&lt;&gt;DF")+SUMIFS(XXX_II!I12:I46,XXX_II!C12:C46,"=DD",XXX_II!E12:E46,"=1",XXX_II!D12:D46,"&lt;&gt;DF")),14*(SUMIFS(XXX_II!F12:F46,XXX_II!C12:C46,"=DD",XXX_II!E12:E46,"=1",XXX_II!D12:D46,"&lt;&gt;DF")+SUMIFS(XXX_II!G12:G46,XXX_II!C12:C46,"=DD",XXX_II!E12:E46,"=1",XXX_II!D12:D46,"&lt;&gt;DF")+SUMIFS(XXX_II!H12:H46,XXX_II!C12:C46,"=DD",XXX_II!E12:E46,"=1",XXX_II!D12:D46,"&lt;&gt;DF")+SUMIFS(XXX_II!I12:I46,XXX_II!C12:C46,"=DD",XXX_II!E12:E46,"=1",XXX_II!D12:D46,"&lt;&gt;DF")))+IF(XXX_II!L7&lt;&gt;0,XXX_II!L7*(SUMIFS(XXX_II!L12:L46,XXX_II!C12:C46,"=DD",XXX_II!E12:E46,"=1",XXX_II!D12:D46,"&lt;&gt;DF")+SUMIFS(XXX_II!M12:M46,XXX_II!C12:C46,"=DD",XXX_II!E12:E46,"=1",XXX_II!D12:D46,"&lt;&gt;DF")+SUMIFS(XXX_II!N12:N46,XXX_II!C12:C46,"=DD",XXX_II!E12:E46,"=1",XXX_II!D12:D46,"&lt;&gt;DF")+SUMIFS(XXX_II!O12:O46,XXX_II!C12:C46,"=DD",XXX_II!E12:E46,"=1",XXX_II!D12:D46,"&lt;&gt;DF")),14*(SUMIFS(XXX_II!L12:L46,XXX_II!C12:C46,"=DD",XXX_II!E12:E46,"=1",XXX_II!D12:D46,"&lt;&gt;DF")+SUMIFS(XXX_II!M12:M46,XXX_II!C12:C46,"=DD",XXX_II!E12:E46,"=1",XXX_II!D12:D46,"&lt;&gt;DF")+SUMIFS(XXX_II!N12:N46,XXX_II!C12:C46,"=DD",XXX_II!E12:E46,"=1",XXX_II!D12:D46,"&lt;&gt;DF")+SUMIFS(XXX_II!O12:O46,XXX_II!C12:C46,"=DD",XXX_II!E12:E46,"=1",XXX_II!D12:D46,"&lt;&gt;DF")))+IF(XXX_II!F7&lt;&gt;0,XXX_II!F7*(SUMIFS(XXX_II!I12:I46,XXX_II!C12:C46,"=DD",XXX_II!E12:E46,"=2",XXX_II!D12:D46,"=DO")),14*(SUMIFS(XXX_II!I12:I46,XXX_II!C12:C46,"=DD",XXX_II!E12:E46,"=2",XXX_II!D12:D46,"=DO")))+IF(XXX_II!L7&lt;&gt;0,XXX_II!L7*(SUMIFS(XXX_II!O12:O46,XXX_II!C12:C46,"=DD",XXX_II!E12:E46,"=2",XXX_II!D12:D46,"=DO")),14*(SUMIFS(XXX_II!O12:O46,XXX_II!C12:C46,"=DD",XXX_II!E12:E46,"=2",XXX_II!D12:D46,"=DO")))</f>
        <v>0</v>
      </c>
      <c r="D60" s="190"/>
      <c r="E60" s="191"/>
      <c r="F60" s="192"/>
      <c r="G60" s="157"/>
      <c r="H60" s="158"/>
    </row>
    <row r="61" spans="1:17">
      <c r="A61" s="155" t="s">
        <v>48</v>
      </c>
      <c r="B61" s="253" t="e">
        <f>IF((XXX_II!C12="DS")*(XXX_II!E12&lt;&gt;0),XXX_II!B12&amp;", ","")&amp;IF((XXX_II!C14="DS")*(XXX_II!E14&lt;&gt;0),XXX_II!B14&amp;", ","")&amp;IF((XXX_II!C15="DS")*(XXX_II!E15&lt;&gt;0),XXX_II!B15&amp;", ","")&amp;IF((XXX_II!C16="DS")*(XXX_II!E16&lt;&gt;0),XXX_II!B16&amp;", ","")&amp;IF((XXX_II!C17="DS")*(XXX_II!E17&lt;&gt;0),XXX_II!B17&amp;", ","")&amp;IF((XXX_II!C19="DS")*(XXX_II!E19&lt;&gt;0),XXX_II!B19&amp;", ","")&amp;IF((XXX_II!C20="DS")*(XXX_II!E20&lt;&gt;0),XXX_II!B20&amp;", ","")&amp;IF((XXX_II!C21="DS")*(XXX_II!E21&lt;&gt;0),XXX_II!B21&amp;", ","")&amp;IF((XXX_II!C22="DS")*(XXX_II!E22&lt;&gt;0),XXX_II!B22&amp;", ","")&amp;IF((XXX_II!C23="DS")*(XXX_II!E23&lt;&gt;0),XXX_II!B23&amp;", ","")&amp;IF((XXX_II!C27="DS")*(XXX_II!E27&lt;&gt;0),XXX_II!B27&amp;", ","")&amp;IF((XXX_II!C28="DS")*(XXX_II!E28&lt;&gt;0),XXX_II!B28&amp;", ","")&amp;IF((XXX_II!C29="DS")*(XXX_II!E29&lt;&gt;0),XXX_II!B29&amp;", ","")&amp;IF((XXX_II!C30="DS")*(XXX_II!E30&lt;&gt;0),XXX_II!B30&amp;", ","")&amp;IF((XXX_II!#REF!="DS")*(XXX_II!#REF!&lt;&gt;0),XXX_II!#REF!&amp;", ","")&amp;IF((XXX_II!C31="DS")*(XXX_II!E31&lt;&gt;0),XXX_II!B31&amp;", ","")&amp;IF((XXX_II!C32="DS")*(XXX_II!E32&lt;&gt;0),XXX_II!B32&amp;", ","")&amp;IF((XXX_II!C33="DS")*(XXX_II!E33&lt;&gt;0),XXX_II!B33&amp;", ","")&amp;IF((XXX_II!C34="DS")*(XXX_II!E34&lt;&gt;0),XXX_II!B34&amp;", ","")&amp;IF((XXX_II!C35="DS")*(XXX_II!E35&lt;&gt;0),XXX_II!B35&amp;", ","")&amp;IF((XXX_II!C36="DS")*(XXX_II!E36&lt;&gt;0),XXX_II!B36&amp;", ","")&amp;IF((XXX_II!C37="DS")*(XXX_II!E37&lt;&gt;0),XXX_II!B37&amp;", ","")&amp;IF((XXX_II!C38="DS")*(XXX_II!E38&lt;&gt;0),XXX_II!B38&amp;", ","")&amp;IF((XXX_II!C39="DS")*(XXX_II!E39&lt;&gt;0),XXX_II!B39&amp;", ","")&amp;IF((XXX_II!C40="DS")*(XXX_II!E40&lt;&gt;0),XXX_II!B40&amp;", ","")&amp;IF((XXX_II!C41="DS")*(XXX_II!E41&lt;&gt;0),XXX_II!B41&amp;", ","")&amp;IF((XXX_II!C42="DS")*(XXX_II!E42&lt;&gt;0),XXX_II!B42&amp;", ","")&amp;IF((XXX_II!C43="DS")*(XXX_II!E43&lt;&gt;0),XXX_II!B43&amp;", ","")&amp;IF((XXX_II!C46="DS")*(XXX_II!E46&lt;&gt;0),XXX_II!B46&amp;", ","")&amp;IF((XXX_II!#REF!="DS")*(XXX_II!#REF!&lt;&gt;0),XXX_II!#REF!&amp;", ","")&amp;IF((XXX_II!#REF!="DS")*(XXX_II!#REF!&lt;&gt;0),XXX_II!#REF!&amp;", ","")&amp;IF((XXX_II!#REF!="DS")*(XXX_II!#REF!&lt;&gt;0),XXX_II!#REF!&amp;", ","")&amp;IF((XXX_II!#REF!="DS")*(XXX_II!#REF!&lt;&gt;0),XXX_II!#REF!&amp;", ","")&amp;IF((XXX_II!#REF!="DS")*(XXX_II!#REF!&lt;&gt;0),XXX_II!#REF!&amp;", ","")&amp;IF((XXX_II!#REF!="DS")*(XXX_II!#REF!&lt;&gt;0),XXX_II!#REF!&amp;", ","")&amp;IF((XXX_II!#REF!="DS")*(XXX_II!#REF!&lt;&gt;0),XXX_II!#REF!&amp;", ","")&amp;IF((XXX_II!#REF!="DS")*(XXX_II!#REF!&lt;&gt;0),XXX_II!#REF!&amp;", ","")</f>
        <v>#REF!</v>
      </c>
      <c r="C61" s="312">
        <f>IF(XXX_II!F7&lt;&gt;0,XXX_II!F7*(SUMIFS(XXX_II!F12:F46,XXX_II!C12:C46,"=DS",XXX_II!E12:E46,"=1",XXX_II!D12:D46,"&lt;&gt;DF")+SUMIFS(XXX_II!G12:G46,XXX_II!C12:C46,"=DS",XXX_II!E12:E46,"=1",XXX_II!D12:D46,"&lt;&gt;DF")+SUMIFS(XXX_II!H12:H46,XXX_II!C12:C46,"=DS",XXX_II!E12:E46,"=1",XXX_II!D12:D46,"&lt;&gt;DF")+SUMIFS(XXX_II!I12:I46,XXX_II!C12:C46,"=DS",XXX_II!E12:E46,"=1",XXX_II!D12:D46,"&lt;&gt;DF")),14*(SUMIFS(XXX_II!F12:F46,XXX_II!C12:C46,"=DS",XXX_II!E12:E46,"=1",XXX_II!D12:D46,"&lt;&gt;DF")+SUMIFS(XXX_II!G12:G46,XXX_II!C12:C46,"=DS",XXX_II!E12:E46,"=1",XXX_II!D12:D46,"&lt;&gt;DF")+SUMIFS(XXX_II!H12:H46,XXX_II!C12:C46,"=DS",XXX_II!E12:E46,"=1",XXX_II!D12:D46,"&lt;&gt;DF")+SUMIFS(XXX_II!I12:I46,XXX_II!C12:C46,"=DS",XXX_II!E12:E46,"=1",XXX_II!D12:D46,"&lt;&gt;DF")))+IF(XXX_II!L7&lt;&gt;0,XXX_II!L7*(SUMIFS(XXX_II!L12:L46,XXX_II!C12:C46,"=DS",XXX_II!E12:E46,"=1",XXX_II!D12:D46,"&lt;&gt;DF")+SUMIFS(XXX_II!M12:M46,XXX_II!C12:C46,"=DS",XXX_II!E12:E46,"=1",XXX_II!D12:D46,"&lt;&gt;DF")+SUMIFS(XXX_II!N12:N46,XXX_II!C12:C46,"=DS",XXX_II!E12:E46,"=1",XXX_II!D12:D46,"&lt;&gt;DF")+SUMIFS(XXX_II!O12:O46,XXX_II!C12:C46,"=DS",XXX_II!E12:E46,"=1",XXX_II!D12:D46,"&lt;&gt;DF")),14*(SUMIFS(XXX_II!L12:L46,XXX_II!C12:C46,"=DS",XXX_II!E12:E46,"=1",XXX_II!D12:D46,"&lt;&gt;DF")+SUMIFS(XXX_II!M12:M46,XXX_II!C12:C46,"=DS",XXX_II!E12:E46,"=1",XXX_II!D12:D46,"&lt;&gt;DF")+SUMIFS(XXX_II!N12:N46,XXX_II!C12:C46,"=DS",XXX_II!E12:E46,"=1",XXX_II!D12:D46,"&lt;&gt;DF")+SUMIFS(XXX_II!O12:O46,XXX_II!C12:C46,"=DS",XXX_II!E12:E46,"=1",XXX_II!D12:D46,"&lt;&gt;DF")))+IF(XXX_II!F7&lt;&gt;0,XXX_II!F7*(SUMIFS(XXX_II!I12:I46,XXX_II!C12:C46,"=DS",XXX_II!E12:E46,"=2",XXX_II!D12:D46,"=DO")),14*(SUMIFS(XXX_II!I12:I46,XXX_II!C12:C46,"=DS",XXX_II!E12:E46,"=2",XXX_II!D12:D46,"=DO")))+IF(XXX_II!L7&lt;&gt;0,XXX_II!L7*(SUMIFS(XXX_II!O12:O46,XXX_II!C12:C46,"=DS",XXX_II!E12:E46,"=2",XXX_II!D12:D46,"=DO")),14*(SUMIFS(XXX_II!O12:O46,XXX_II!C12:C46,"=DS",XXX_II!E12:E46,"=2",XXX_II!D12:D46,"=DO")))</f>
        <v>490</v>
      </c>
      <c r="D61" s="190"/>
      <c r="E61" s="191"/>
      <c r="F61" s="192"/>
      <c r="G61" s="157"/>
      <c r="H61" s="158"/>
      <c r="I61" s="160"/>
      <c r="O61" s="200"/>
      <c r="Q61" s="200"/>
    </row>
    <row r="62" spans="1:17" ht="15.75" thickBot="1">
      <c r="A62" s="163" t="s">
        <v>49</v>
      </c>
      <c r="B62" s="254" t="e">
        <f>IF((XXX_II!C12="DC")*(XXX_II!E12&lt;&gt;0),XXX_II!B12&amp;", ","")&amp;IF((XXX_II!C14="DC")*(XXX_II!E14&lt;&gt;0),XXX_II!B14&amp;", ","")&amp;IF((XXX_II!C15="DC")*(XXX_II!E15&lt;&gt;0),XXX_II!B15&amp;", ","")&amp;IF((XXX_II!C16="DC")*(XXX_II!E16&lt;&gt;0),XXX_II!B16&amp;", ","")&amp;IF((XXX_II!C17="DC")*(XXX_II!E17&lt;&gt;0),XXX_II!B17&amp;", ","")&amp;IF((XXX_II!C19="DC")*(XXX_II!E19&lt;&gt;0),XXX_II!B19&amp;", ","")&amp;IF((XXX_II!C20="DC")*(XXX_II!E20&lt;&gt;0),XXX_II!B20&amp;", ","")&amp;IF((XXX_II!C21="DC")*(XXX_II!E21&lt;&gt;0),XXX_II!B21&amp;", ","")&amp;IF((XXX_II!C22="DC")*(XXX_II!E22&lt;&gt;0),XXX_II!B22&amp;", ","")&amp;IF((XXX_II!C23="DC")*(XXX_II!E23&lt;&gt;0),XXX_II!B23&amp;", ","")&amp;IF((XXX_II!C27="DC")*(XXX_II!E27&lt;&gt;0),XXX_II!B27&amp;", ","")&amp;IF((XXX_II!C28="DC")*(XXX_II!E28&lt;&gt;0),XXX_II!B28&amp;", ","")&amp;IF((XXX_II!C29="DC")*(XXX_II!E29&lt;&gt;0),XXX_II!B29&amp;", ","")&amp;IF((XXX_II!C30="DC")*(XXX_II!E30&lt;&gt;0),XXX_II!B30&amp;", ","")&amp;IF((XXX_II!#REF!="DC")*(XXX_II!#REF!&lt;&gt;0),XXX_II!#REF!&amp;", ","")&amp;IF((XXX_II!C31="DC")*(XXX_II!E31&lt;&gt;0),XXX_II!B31&amp;", ","")&amp;IF((XXX_II!C32="DC")*(XXX_II!E32&lt;&gt;0),XXX_II!B32&amp;", ","")&amp;IF((XXX_II!C33="DC")*(XXX_II!E33&lt;&gt;0),XXX_II!B33&amp;", ","")&amp;IF((XXX_II!C34="DC")*(XXX_II!E34&lt;&gt;0),XXX_II!B34&amp;", ","")&amp;IF((XXX_II!C35="DC")*(XXX_II!E35&lt;&gt;0),XXX_II!B35&amp;", ","")&amp;IF((XXX_II!C36="DC")*(XXX_II!E36&lt;&gt;0),XXX_II!B36&amp;", ","")&amp;IF((XXX_II!C37="DC")*(XXX_II!E37&lt;&gt;0),XXX_II!B37&amp;", ","")&amp;IF((XXX_II!C38="DC")*(XXX_II!E38&lt;&gt;0),XXX_II!B38&amp;", ","")&amp;IF((XXX_II!C39="DC")*(XXX_II!E39&lt;&gt;0),XXX_II!B39&amp;", ","")&amp;IF((XXX_II!C40="DC")*(XXX_II!E40&lt;&gt;0),XXX_II!B40&amp;", ","")&amp;IF((XXX_II!C41="DC")*(XXX_II!E41&lt;&gt;0),XXX_II!B41&amp;", ","")&amp;IF((XXX_II!C42="DC")*(XXX_II!E42&lt;&gt;0),XXX_II!B42&amp;", ","")&amp;IF((XXX_II!C43="DC")*(XXX_II!E43&lt;&gt;0),XXX_II!B43&amp;", ","")&amp;IF((XXX_II!C46="DC")*(XXX_II!E46&lt;&gt;0),XXX_II!B46&amp;", ","")&amp;IF((XXX_II!#REF!="DC")*(XXX_II!#REF!&lt;&gt;0),XXX_II!#REF!&amp;", ","")&amp;IF((XXX_II!#REF!="DC")*(XXX_II!#REF!&lt;&gt;0),XXX_II!#REF!&amp;", ","")&amp;IF((XXX_II!#REF!="DC")*(XXX_II!#REF!&lt;&gt;0),XXX_II!#REF!&amp;", ","")&amp;IF((XXX_II!#REF!="DC")*(XXX_II!#REF!&lt;&gt;0),XXX_II!#REF!&amp;", ","")&amp;IF((XXX_II!#REF!="DC")*(XXX_II!#REF!&lt;&gt;0),XXX_II!#REF!&amp;", ","")&amp;IF((XXX_II!#REF!="DC")*(XXX_II!#REF!&lt;&gt;0),XXX_II!#REF!&amp;", ","")&amp;IF((XXX_II!#REF!="DC")*(XXX_II!#REF!&lt;&gt;0),XXX_II!#REF!&amp;", ","")&amp;IF((XXX_II!#REF!="DC")*(XXX_II!#REF!&lt;&gt;0),XXX_II!#REF!&amp;", ","")</f>
        <v>#REF!</v>
      </c>
      <c r="C62" s="313">
        <f>IF(XXX_II!F7&lt;&gt;0,XXX_II!F7*(SUMIFS(XXX_II!F12:F46,XXX_II!C12:C46,"=DC",XXX_II!E12:E46,"=1",XXX_II!D12:D46,"&lt;&gt;DF")+SUMIFS(XXX_II!G12:G46,XXX_II!C12:C46,"=DC",XXX_II!E12:E46,"=1",XXX_II!D12:D46,"&lt;&gt;DF")+SUMIFS(XXX_II!H12:H46,XXX_II!C12:C46,"=DC",XXX_II!E12:E46,"=1",XXX_II!D12:D46,"&lt;&gt;DF")+SUMIFS(XXX_II!I12:I46,XXX_II!C12:C46,"=DC",XXX_II!E12:E46,"=1",XXX_II!D12:D46,"&lt;&gt;DF")),14*(SUMIFS(XXX_II!F12:F46,XXX_II!C12:C46,"=DC",XXX_II!E12:E46,"=1",XXX_II!D12:D46,"&lt;&gt;DF")+SUMIFS(XXX_II!G12:G46,XXX_II!C12:C46,"=DC",XXX_II!E12:E46,"=1",XXX_II!D12:D46,"&lt;&gt;DF")+SUMIFS(XXX_II!H12:H46,XXX_II!C12:C46,"=DC",XXX_II!E12:E46,"=1",XXX_II!D12:D46,"&lt;&gt;DF")+SUMIFS(XXX_II!I12:I46,XXX_II!C12:C46,"=DC",XXX_II!E12:E46,"=1",XXX_II!D12:D46,"&lt;&gt;DF")))+IF(XXX_II!L7&lt;&gt;0,XXX_II!L7*(SUMIFS(XXX_II!L12:L46,XXX_II!C12:C46,"=DC",XXX_II!E12:E46,"=1",XXX_II!D12:D46,"&lt;&gt;DF")+SUMIFS(XXX_II!M12:M46,XXX_II!C12:C46,"=DC",XXX_II!E12:E46,"=1",XXX_II!D12:D46,"&lt;&gt;DF")+SUMIFS(XXX_II!N12:N46,XXX_II!C12:C46,"=DC",XXX_II!E12:E46,"=1",XXX_II!D12:D46,"&lt;&gt;DF")+SUMIFS(XXX_II!O12:O46,XXX_II!C12:C46,"=DC",XXX_II!E12:E46,"=1",XXX_II!D12:D46,"&lt;&gt;DF")),14*(SUMIFS(XXX_II!L12:L46,XXX_II!C12:C46,"=DC",XXX_II!E12:E46,"=1",XXX_II!D12:D46,"&lt;&gt;DF")+SUMIFS(XXX_II!M12:M46,XXX_II!C12:C46,"=DC",XXX_II!E12:E46,"=1",XXX_II!D12:D46,"&lt;&gt;DF")+SUMIFS(XXX_II!N12:N46,XXX_II!C12:C46,"=DC",XXX_II!E12:E46,"=1",XXX_II!D12:D46,"&lt;&gt;DF")+SUMIFS(XXX_II!O12:O46,XXX_II!C12:C46,"=DC",XXX_II!E12:E46,"=1",XXX_II!D12:D46,"&lt;&gt;DF")))+IF(XXX_II!F7&lt;&gt;0,XXX_II!F7*(SUMIFS(XXX_II!I12:I46,XXX_II!C12:C46,"=DC",XXX_II!E12:E46,"=2",XXX_II!D12:D46,"=DO")),14*(SUMIFS(XXX_II!I12:I46,XXX_II!C12:C46,"=DC",XXX_II!E12:E46,"=2",XXX_II!D12:D46,"=DO")))+IF(XXX_II!L7&lt;&gt;0,XXX_II!L7*(SUMIFS(XXX_II!O12:O46,XXX_II!C12:C46,"=DC",XXX_II!E12:E46,"=2",XXX_II!D12:D46,"=DO")),14*(SUMIFS(XXX_II!O12:O46,XXX_II!C12:C46,"=DC",XXX_II!E12:E46,"=2",XXX_II!D12:D46,"=DO")))</f>
        <v>112</v>
      </c>
      <c r="D62" s="193"/>
      <c r="E62" s="194"/>
      <c r="F62" s="195"/>
      <c r="G62" s="164"/>
      <c r="H62" s="165"/>
    </row>
    <row r="63" spans="1:17" ht="15.75" hidden="1" thickBot="1">
      <c r="A63" s="266"/>
      <c r="B63" s="254"/>
      <c r="C63" s="287"/>
      <c r="D63" s="193"/>
      <c r="E63" s="194"/>
      <c r="F63" s="195"/>
      <c r="G63" s="198"/>
      <c r="H63" s="199"/>
    </row>
    <row r="64" spans="1:17">
      <c r="C64" s="257">
        <f>SUM(C59:C63)</f>
        <v>826</v>
      </c>
    </row>
    <row r="65" spans="1:9" ht="15.75" thickBot="1">
      <c r="A65" s="143" t="s">
        <v>53</v>
      </c>
      <c r="D65" s="144"/>
      <c r="E65" s="144"/>
      <c r="F65" s="144"/>
      <c r="G65" s="144"/>
      <c r="H65" s="144"/>
    </row>
    <row r="66" spans="1:9" ht="15.75" thickBot="1">
      <c r="A66" s="147" t="s">
        <v>18</v>
      </c>
      <c r="B66" s="251" t="s">
        <v>17</v>
      </c>
      <c r="C66" s="258" t="s">
        <v>20</v>
      </c>
      <c r="D66" s="147" t="s">
        <v>16</v>
      </c>
      <c r="E66" s="494" t="s">
        <v>22</v>
      </c>
      <c r="F66" s="495"/>
      <c r="G66" s="496" t="s">
        <v>21</v>
      </c>
      <c r="H66" s="497"/>
    </row>
    <row r="67" spans="1:9">
      <c r="A67" s="297" t="s">
        <v>51</v>
      </c>
      <c r="B67" s="252" t="e">
        <f>IF((XXX_II!D12="DO")*(XXX_II!E12&lt;&gt;0),XXX_II!B12&amp;", ","")&amp;IF((XXX_II!D14="DO")*(XXX_II!E14&lt;&gt;0),XXX_II!B14&amp;", ","")&amp;IF((XXX_II!D15="DO")*(XXX_II!E15&lt;&gt;0),XXX_II!B15&amp;", ","")&amp;IF((XXX_II!D16="DO")*(XXX_II!E16&lt;&gt;0),XXX_II!B16&amp;", ","")&amp;IF((XXX_II!D17="DO")*(XXX_II!E17&lt;&gt;0),XXX_II!B17&amp;", ","")&amp;IF((XXX_II!D19="DO")*(XXX_II!E19&lt;&gt;0),XXX_II!B19&amp;", ","")&amp;IF((XXX_II!D20="DO")*(XXX_II!E20&lt;&gt;0),XXX_II!B20&amp;", ","")&amp;IF((XXX_II!D21="DO")*(XXX_II!E21&lt;&gt;0),XXX_II!B21&amp;", ","")&amp;IF((XXX_II!D22="DO")*(XXX_II!E22&lt;&gt;0),XXX_II!B22&amp;", ","")&amp;IF((XXX_II!D23="DO")*(XXX_II!E23&lt;&gt;0),XXX_II!B23&amp;", ","")&amp;IF((XXX_II!D27="DO")*(XXX_II!E27&lt;&gt;0),XXX_II!B27&amp;", ","")&amp;IF((XXX_II!D28="DO")*(XXX_II!E28&lt;&gt;0),XXX_II!B28&amp;", ","")&amp;IF((XXX_II!D29="DO")*(XXX_II!E29&lt;&gt;0),XXX_II!B29&amp;", ","")&amp;IF((XXX_II!D30="DO")*(XXX_II!E30&lt;&gt;0),XXX_II!B30&amp;", ","")&amp;IF((XXX_II!#REF!="DO")*(XXX_II!#REF!&lt;&gt;0),XXX_II!#REF!&amp;", ","")&amp;IF((XXX_II!D31="DO")*(XXX_II!E31&lt;&gt;0),XXX_II!B31&amp;", ","")&amp;IF((XXX_II!D32="DO")*(XXX_II!E32&lt;&gt;0),XXX_II!B32&amp;", ","")&amp;IF((XXX_II!D33="DO")*(XXX_II!E33&lt;&gt;0),XXX_II!B33&amp;", ","")&amp;IF((XXX_II!D34="DO")*(XXX_II!E34&lt;&gt;0),XXX_II!B34&amp;", ","")&amp;IF((XXX_II!D35="DO")*(XXX_II!E35&lt;&gt;0),XXX_II!B35&amp;", ","")&amp;IF((XXX_II!D36="DO")*(XXX_II!E36&lt;&gt;0),XXX_II!B36&amp;", ","")&amp;IF((XXX_II!D37="DO")*(XXX_II!E37&lt;&gt;0),XXX_II!B37&amp;", ","")&amp;IF((XXX_II!D38="DO")*(XXX_II!E38&lt;&gt;0),XXX_II!B38&amp;", ","")&amp;IF((XXX_II!D39="DO")*(XXX_II!E39&lt;&gt;0),XXX_II!B39&amp;", ","")&amp;IF((XXX_II!D40="DO")*(XXX_II!E40&lt;&gt;0),XXX_II!B40&amp;", ","")&amp;IF((XXX_II!D41="DO")*(XXX_II!E41&lt;&gt;0),XXX_II!B41&amp;", ","")&amp;IF((XXX_II!D42="DO")*(XXX_II!E42&lt;&gt;0),XXX_II!B42&amp;", ","")&amp;IF((XXX_II!D43="DO")*(XXX_II!E43&lt;&gt;0),XXX_II!B43&amp;", ","")&amp;IF((XXX_II!D46="DO")*(XXX_II!E46&lt;&gt;0),XXX_II!B46&amp;", ","")&amp;IF((XXX_II!#REF!="DO")*(XXX_II!#REF!&lt;&gt;0),XXX_II!#REF!&amp;", ","")&amp;IF((XXX_II!#REF!="DO")*(XXX_II!#REF!&lt;&gt;0),XXX_II!#REF!&amp;", ","")&amp;IF((XXX_II!#REF!="DO")*(XXX_II!#REF!&lt;&gt;0),XXX_II!#REF!&amp;", ","")&amp;IF((XXX_II!#REF!="DO")*(XXX_II!#REF!&lt;&gt;0),XXX_II!#REF!&amp;", ","")&amp;IF((XXX_II!#REF!="DO")*(XXX_II!#REF!&lt;&gt;0),XXX_II!#REF!&amp;", ","")&amp;IF((XXX_II!#REF!="DO")*(XXX_II!#REF!&lt;&gt;0),XXX_II!#REF!&amp;", ","")&amp;IF((XXX_II!#REF!="DO")*(XXX_II!#REF!&lt;&gt;0),XXX_II!#REF!&amp;", ","")&amp;IF((XXX_II!#REF!="DO")*(XXX_II!#REF!&lt;&gt;0),XXX_II!#REF!&amp;", ","")</f>
        <v>#REF!</v>
      </c>
      <c r="C67" s="264">
        <f>IF(XXX_II!F7&lt;&gt;0,XXX_II!F7*(SUMIFS(XXX_II!F12:F46,XXX_II!D12:D46,"=DO",XXX_II!E12:E46,"&lt;&gt;0")+SUMIFS(XXX_II!G12:G46,XXX_II!D12:D46,"=DO",XXX_II!E12:E46,"&lt;&gt;0")+SUMIFS(XXX_II!H12:H46,XXX_II!D12:D46,"=DO",XXX_II!E12:E46,"&lt;&gt;0")+SUMIFS(XXX_II!I12:I46,XXX_II!D12:D46,"=DO",XXX_II!E12:E46,"&lt;&gt;0")),14*(SUMIFS(XXX_II!F12:F46,XXX_II!D12:D46,"=DO",XXX_II!E12:E46,"&lt;&gt;0")+SUMIFS(XXX_II!G12:G46,XXX_II!D12:D46,"=DO",XXX_II!E12:E46,"&lt;&gt;0")+SUMIFS(XXX_II!H12:H46,XXX_II!D12:D46,"=DO",XXX_II!E12:E46,"&lt;&gt;0")+SUMIFS(XXX_II!I12:I46,XXX_II!D12:D46,"=DO",XXX_II!E12:E46,"&lt;&gt;0")))+IF(XXX_II!L7&lt;&gt;0,XXX_II!L7*(SUMIFS(XXX_II!L12:L46,XXX_II!D12:D46,"=DO",XXX_II!E12:E46,"&lt;&gt;0")+SUMIFS(XXX_II!M12:M46,XXX_II!D12:D46,"=DO",XXX_II!E12:E46,"&lt;&gt;0")+SUMIFS(XXX_II!N12:N46,XXX_II!D12:D46,"=DO",XXX_II!E12:E46,"&lt;&gt;0")+SUMIFS(XXX_II!O12:O46,XXX_II!D12:D46,"=DO",XXX_II!E12:E46,"&lt;&gt;0")),14*(SUMIFS(XXX_II!L12:L46,XXX_II!D12:D46,"=DO",XXX_II!E12:E46,"&lt;&gt;0")+SUMIFS(XXX_II!M12:M46,XXX_II!D12:D46,"=DO",XXX_II!E12:E46,"&lt;&gt;0")+SUMIFS(XXX_II!N12:N46,XXX_II!D12:D46,"=DO",XXX_II!E12:E46,"&lt;&gt;0")+SUMIFS(XXX_II!O12:O46,XXX_II!D12:D46,"=DO",XXX_II!E12:E46,"&lt;&gt;0")))</f>
        <v>686</v>
      </c>
      <c r="D67" s="186"/>
      <c r="E67" s="187"/>
      <c r="F67" s="188"/>
      <c r="G67" s="152"/>
      <c r="H67" s="153"/>
      <c r="I67" s="160"/>
    </row>
    <row r="68" spans="1:9">
      <c r="A68" s="298" t="s">
        <v>52</v>
      </c>
      <c r="B68" s="253" t="e">
        <f>IF((XXX_II!D12="DA")*(XXX_II!E12&lt;&gt;0),XXX_II!B12&amp;", ","")&amp;IF((XXX_II!D14="DA")*(XXX_II!E14&lt;&gt;0),XXX_II!B14&amp;", ","")&amp;IF((XXX_II!D15="DA")*(XXX_II!E15&lt;&gt;0),XXX_II!B15&amp;", ","")&amp;IF((XXX_II!D16="DA")*(XXX_II!E16&lt;&gt;0),XXX_II!B16&amp;", ","")&amp;IF((XXX_II!D17="DA")*(XXX_II!E17&lt;&gt;0),XXX_II!B17&amp;", ","")&amp;IF((XXX_II!D19="DA")*(XXX_II!E19&lt;&gt;0),XXX_II!B19&amp;", ","")&amp;IF((XXX_II!D20="DA")*(XXX_II!E20&lt;&gt;0),XXX_II!B20&amp;", ","")&amp;IF((XXX_II!D21="DA")*(XXX_II!E21&lt;&gt;0),XXX_II!B21&amp;", ","")&amp;IF((XXX_II!D22="DA")*(XXX_II!E22&lt;&gt;0),XXX_II!B22&amp;", ","")&amp;IF((XXX_II!D23="DA")*(XXX_II!E23&lt;&gt;0),XXX_II!B23&amp;", ","")&amp;IF((XXX_II!D27="DA")*(XXX_II!E27&lt;&gt;0),XXX_II!B27&amp;", ","")&amp;IF((XXX_II!D28="DA")*(XXX_II!E28&lt;&gt;0),XXX_II!B28&amp;", ","")&amp;IF((XXX_II!D29="DA")*(XXX_II!E29&lt;&gt;0),XXX_II!B29&amp;", ","")&amp;IF((XXX_II!D30="DA")*(XXX_II!E30&lt;&gt;0),XXX_II!B30&amp;", ","")&amp;IF((XXX_II!#REF!="DA")*(XXX_II!#REF!&lt;&gt;0),XXX_II!#REF!&amp;", ","")&amp;IF((XXX_II!D31="DA")*(XXX_II!E31&lt;&gt;0),XXX_II!B31&amp;", ","")&amp;IF((XXX_II!D32="DA")*(XXX_II!E32&lt;&gt;0),XXX_II!B32&amp;", ","")&amp;IF((XXX_II!D33="DA")*(XXX_II!E33&lt;&gt;0),XXX_II!B33&amp;", ","")&amp;IF((XXX_II!D34="DA")*(XXX_II!E34&lt;&gt;0),XXX_II!B34&amp;", ","")&amp;IF((XXX_II!D35="DA")*(XXX_II!E35&lt;&gt;0),XXX_II!B35&amp;", ","")&amp;IF((XXX_II!D36="DA")*(XXX_II!E36&lt;&gt;0),XXX_II!B36&amp;", ","")&amp;IF((XXX_II!D37="DA")*(XXX_II!E37&lt;&gt;0),XXX_II!B37&amp;", ","")&amp;IF((XXX_II!D38="DA")*(XXX_II!E38&lt;&gt;0),XXX_II!B38&amp;", ","")&amp;IF((XXX_II!D39="DA")*(XXX_II!E39&lt;&gt;0),XXX_II!B39&amp;", ","")&amp;IF((XXX_II!D40="DA")*(XXX_II!E40&lt;&gt;0),XXX_II!B40&amp;", ","")&amp;IF((XXX_II!D41="DA")*(XXX_II!E41&lt;&gt;0),XXX_II!B41&amp;", ","")&amp;IF((XXX_II!D42="DA")*(XXX_II!E42&lt;&gt;0),XXX_II!B42&amp;", ","")&amp;IF((XXX_II!D43="DA")*(XXX_II!E43&lt;&gt;0),XXX_II!B43&amp;", ","")&amp;IF((XXX_II!D46="DA")*(XXX_II!E46&lt;&gt;0),XXX_II!B46&amp;", ","")&amp;IF((XXX_II!#REF!="DA")*(XXX_II!#REF!&lt;&gt;0),XXX_II!#REF!&amp;", ","")&amp;IF((XXX_II!#REF!="DA")*(XXX_II!#REF!&lt;&gt;0),XXX_II!#REF!&amp;", ","")&amp;IF((XXX_II!#REF!="DA")*(XXX_II!#REF!&lt;&gt;0),XXX_II!#REF!&amp;", ","")&amp;IF((XXX_II!#REF!="DA")*(XXX_II!#REF!&lt;&gt;0),XXX_II!#REF!&amp;", ","")&amp;IF((XXX_II!#REF!="DA")*(XXX_II!#REF!&lt;&gt;0),XXX_II!#REF!&amp;", ","")&amp;IF((XXX_II!#REF!="DA")*(XXX_II!#REF!&lt;&gt;0),XXX_II!#REF!&amp;", ","")&amp;IF((XXX_II!#REF!="DA")*(XXX_II!#REF!&lt;&gt;0),XXX_II!#REF!&amp;", ","")&amp;IF((XXX_II!#REF!="DA")*(XXX_II!#REF!&lt;&gt;0),XXX_II!#REF!&amp;", ","")</f>
        <v>#REF!</v>
      </c>
      <c r="C68" s="311">
        <f>IF(XXX_II!F7&lt;&gt;0,XXX_II!F7*(SUMIFS(XXX_II!F12:F46,XXX_II!D12:D46,"=DA",XXX_II!E12:E46,"=1")+SUMIFS(XXX_II!G12:G46,XXX_II!D12:D46,"=DA",XXX_II!E12:E46,"=1")+SUMIFS(XXX_II!H12:H46,XXX_II!D12:D46,"=DA",XXX_II!E12:E46,"=1")+SUMIFS(XXX_II!I12:I46,XXX_II!D12:D46,"=DA",XXX_II!E12:E46,"=1")),14*(SUMIFS(XXX_II!F12:F46,XXX_II!D12:D46,"=DA",XXX_II!E12:E46,"=1")+SUMIFS(XXX_II!G12:G46,XXX_II!D12:D46,"=DA",XXX_II!E12:E46,"=1")+SUMIFS(XXX_II!H12:H46,XXX_II!D12:D46,"=DA",XXX_II!E12:E46,"=1")+SUMIFS(XXX_II!I12:I46,XXX_II!D12:D46,"=DA",XXX_II!E12:E46,"=1")))+IF(XXX_II!L7&lt;&gt;0,XXX_II!L7*(SUMIFS(XXX_II!L12:L46,XXX_II!D12:D46,"=DA",XXX_II!E12:E46,"=1")+SUMIFS(XXX_II!M12:M46,XXX_II!D12:D46,"=DA",XXX_II!E12:E46,"=1")+SUMIFS(XXX_II!N12:N46,XXX_II!D12:D46,"=DA",XXX_II!E12:E46,"=1")+SUMIFS(XXX_II!O12:O46,XXX_II!D12:D46,"=DA",XXX_II!E12:E46,"=1")),14*(SUMIFS(XXX_II!L12:L46,XXX_II!D12:D46,"=DA",XXX_II!E12:E46,"=1")+SUMIFS(XXX_II!M12:M46,XXX_II!D12:D46,"=DA",XXX_II!E12:E46,"=1")+SUMIFS(XXX_II!N12:N46,XXX_II!D12:D46,"=DA",XXX_II!E12:E46,"=1")+SUMIFS(XXX_II!O12:O46,XXX_II!D12:D46,"=DA",XXX_II!E12:E46,"=1")))</f>
        <v>140</v>
      </c>
      <c r="D68" s="174"/>
      <c r="E68" s="191"/>
      <c r="F68" s="192"/>
      <c r="G68" s="157"/>
      <c r="H68" s="158"/>
    </row>
    <row r="69" spans="1:9" ht="15.75" thickBot="1">
      <c r="A69" s="163" t="s">
        <v>50</v>
      </c>
      <c r="B69" s="254" t="e">
        <f>IF((XXX_II!D12="DF")*(XXX_II!E12&lt;&gt;0),XXX_II!B12&amp;", ","")&amp;IF((XXX_II!D14="DF")*(XXX_II!E14&lt;&gt;0),XXX_II!B14&amp;", ","")&amp;IF((XXX_II!D15="DF")*(XXX_II!E15&lt;&gt;0),XXX_II!B15&amp;", ","")&amp;IF((XXX_II!D16="DF")*(XXX_II!E16&lt;&gt;0),XXX_II!B16&amp;", ","")&amp;IF((XXX_II!D17="DF")*(XXX_II!E17&lt;&gt;0),XXX_II!B17&amp;", ","")&amp;IF((XXX_II!D19="DF")*(XXX_II!E19&lt;&gt;0),XXX_II!B19&amp;", ","")&amp;IF((XXX_II!D20="DF")*(XXX_II!E20&lt;&gt;0),XXX_II!B20&amp;", ","")&amp;IF((XXX_II!D21="DF")*(XXX_II!E21&lt;&gt;0),XXX_II!B21&amp;", ","")&amp;IF((XXX_II!D22="DF")*(XXX_II!E22&lt;&gt;0),XXX_II!B22&amp;", ","")&amp;IF((XXX_II!D23="DF")*(XXX_II!E23&lt;&gt;0),XXX_II!B23&amp;", ","")&amp;IF((XXX_II!D27="DF")*(XXX_II!E27&lt;&gt;0),XXX_II!B27&amp;", ","")&amp;IF((XXX_II!D28="DF")*(XXX_II!E28&lt;&gt;0),XXX_II!B28&amp;", ","")&amp;IF((XXX_II!D29="DF")*(XXX_II!E29&lt;&gt;0),XXX_II!B29&amp;", ","")&amp;IF((XXX_II!D30="DF")*(XXX_II!E30&lt;&gt;0),XXX_II!B30&amp;", ","")&amp;IF((XXX_II!#REF!="DF")*(XXX_II!#REF!&lt;&gt;0),XXX_II!#REF!&amp;", ","")&amp;IF((XXX_II!D31="DF")*(XXX_II!E31&lt;&gt;0),XXX_II!B31&amp;", ","")&amp;IF((XXX_II!D32="DF")*(XXX_II!E32&lt;&gt;0),XXX_II!B32&amp;", ","")&amp;IF((XXX_II!D33="DF")*(XXX_II!E33&lt;&gt;0),XXX_II!B33&amp;", ","")&amp;IF((XXX_II!D34="DF")*(XXX_II!E34&lt;&gt;0),XXX_II!B34&amp;", ","")&amp;IF((XXX_II!D35="DF")*(XXX_II!E35&lt;&gt;0),XXX_II!B35&amp;", ","")&amp;IF((XXX_II!D36="DF")*(XXX_II!E36&lt;&gt;0),XXX_II!B36&amp;", ","")&amp;IF((XXX_II!D37="DF")*(XXX_II!E37&lt;&gt;0),XXX_II!B37&amp;", ","")&amp;IF((XXX_II!D38="DF")*(XXX_II!E38&lt;&gt;0),XXX_II!B38&amp;", ","")&amp;IF((XXX_II!D39="DF")*(XXX_II!E39&lt;&gt;0),XXX_II!B39&amp;", ","")&amp;IF((XXX_II!D40="DF")*(XXX_II!E40&lt;&gt;0),XXX_II!B40&amp;", ","")&amp;IF((XXX_II!D41="DF")*(XXX_II!E41&lt;&gt;0),XXX_II!B41&amp;", ","")&amp;IF((XXX_II!D42="DF")*(XXX_II!E42&lt;&gt;0),XXX_II!B42&amp;", ","")&amp;IF((XXX_II!D43="DF")*(XXX_II!E43&lt;&gt;0),XXX_II!B43&amp;", ","")&amp;IF((XXX_II!D46="DF")*(XXX_II!E46&lt;&gt;0),XXX_II!B46&amp;", ","")&amp;IF((XXX_II!#REF!="DF")*(XXX_II!#REF!&lt;&gt;0),XXX_II!#REF!&amp;", ","")&amp;IF((XXX_II!#REF!="DF")*(XXX_II!#REF!&lt;&gt;0),XXX_II!#REF!&amp;", ","")&amp;IF((XXX_II!#REF!="DF")*(XXX_II!#REF!&lt;&gt;0),XXX_II!#REF!&amp;", ","")&amp;IF((XXX_II!#REF!="DF")*(XXX_II!#REF!&lt;&gt;0),XXX_II!#REF!&amp;", ","")&amp;IF((XXX_II!#REF!="DF")*(XXX_II!#REF!&lt;&gt;0),XXX_II!#REF!&amp;", ","")&amp;IF((XXX_II!#REF!="DF")*(XXX_II!#REF!&lt;&gt;0),XXX_II!#REF!&amp;", ","")&amp;IF((XXX_II!#REF!="DF")*(XXX_II!#REF!&lt;&gt;0),XXX_II!#REF!&amp;", ","")&amp;IF((XXX_II!#REF!="DF")*(XXX_II!#REF!&lt;&gt;0),XXX_II!#REF!&amp;", ","")</f>
        <v>#REF!</v>
      </c>
      <c r="C69" s="265">
        <f>IF(XXX_II!F7&lt;&gt;0,XXX_II!F7*(SUMIFS(XXX_II!F12:F46,XXX_II!D12:D46,"=DF",XXX_II!E12:E46,"&gt;=0")+SUMIFS(XXX_II!G12:G46,XXX_II!D12:D46,"=DF",XXX_II!E12:E46,"&gt;=0")+SUMIFS(XXX_II!H12:H46,XXX_II!D12:D46,"=DF",XXX_II!E12:E46,"&gt;=0")+SUMIFS(XXX_II!I12:I46,XXX_II!D12:D46,"=DF",XXX_II!E12:E46,"&gt;=0")),14*(SUMIFS(XXX_II!F12:F46,XXX_II!D12:D46,"=DF",XXX_II!E12:E46,"&gt;=0")+SUMIFS(XXX_II!G12:G46,XXX_II!D12:D46,"=DF",XXX_II!E12:E46,"&gt;=0")+SUMIFS(XXX_II!H12:H46,XXX_II!D12:D46,"=DF",XXX_II!E12:E46,"&gt;=0")+SUMIFS(XXX_II!I12:I46,XXX_II!D12:D46,"=DF",XXX_II!E12:E46,"&gt;=0")))+IF(XXX_II!L7&lt;&gt;0,XXX_II!L7*(SUMIFS(XXX_II!L12:L46,XXX_II!D12:D46,"=DF",XXX_II!E12:E46,"&gt;=0")+SUMIFS(XXX_II!M12:M46,XXX_II!D12:D46,"=DF",XXX_II!E12:E46,"&gt;=0")+SUMIFS(XXX_II!N12:N46,XXX_II!D12:D46,"=DF",XXX_II!E12:E46,"&gt;=0")+SUMIFS(XXX_II!O12:O46,XXX_II!D12:D46,"=DF",XXX_II!E12:E46,"&gt;=0")),14*(SUMIFS(XXX_II!L12:L46,XXX_II!D12:D46,"=DF",XXX_II!E12:E46,"&gt;=0")+SUMIFS(XXX_II!M12:M46,XXX_II!D12:D46,"=DF",XXX_II!E12:E46,"&gt;=0")+SUMIFS(XXX_II!N12:N46,XXX_II!D12:D46,"=DF",XXX_II!E12:E46,"&gt;=0")+SUMIFS(XXX_II!O12:O46,XXX_II!D12:D46,"=DF",XXX_II!E12:E46,"&gt;=0")))</f>
        <v>252</v>
      </c>
      <c r="D69" s="197"/>
      <c r="E69" s="194"/>
      <c r="F69" s="195"/>
      <c r="G69" s="198"/>
      <c r="H69" s="199"/>
    </row>
    <row r="71" spans="1:9">
      <c r="C71" s="257">
        <f>SUM(C67:C68)</f>
        <v>826</v>
      </c>
    </row>
    <row r="72" spans="1:9" ht="18.75">
      <c r="B72" s="288" t="s">
        <v>26</v>
      </c>
    </row>
    <row r="73" spans="1:9" ht="30">
      <c r="D73" s="140"/>
      <c r="E73" s="140"/>
      <c r="F73" s="183" t="s">
        <v>23</v>
      </c>
      <c r="G73" s="184"/>
      <c r="H73" s="185"/>
    </row>
    <row r="74" spans="1:9">
      <c r="A74" s="143" t="s">
        <v>56</v>
      </c>
      <c r="D74" s="144"/>
      <c r="E74" s="144"/>
      <c r="F74" s="144"/>
      <c r="G74" s="140"/>
      <c r="H74" s="140"/>
    </row>
    <row r="75" spans="1:9" ht="15.75" thickBot="1">
      <c r="D75" s="144"/>
      <c r="E75" s="144"/>
      <c r="F75" s="144"/>
      <c r="G75" s="144"/>
      <c r="H75" s="144"/>
    </row>
    <row r="76" spans="1:9" ht="15.75" thickBot="1">
      <c r="A76" s="147" t="s">
        <v>18</v>
      </c>
      <c r="B76" s="251" t="s">
        <v>17</v>
      </c>
      <c r="C76" s="258" t="s">
        <v>20</v>
      </c>
      <c r="D76" s="147" t="s">
        <v>16</v>
      </c>
      <c r="E76" s="494" t="s">
        <v>22</v>
      </c>
      <c r="F76" s="495"/>
      <c r="G76" s="496" t="s">
        <v>21</v>
      </c>
      <c r="H76" s="497"/>
    </row>
    <row r="77" spans="1:9">
      <c r="A77" s="150" t="s">
        <v>46</v>
      </c>
      <c r="B77" s="252" t="e">
        <f>IF((XXX_III!C12="DF")*(XXX_III!E12&lt;&gt;0),XXX_III!B12&amp;", ","")&amp;IF((XXX_III!C13="DF")*(XXX_III!E13&lt;&gt;0),XXX_III!B13&amp;", ","")&amp;IF((XXX_III!C14="DF")*(XXX_III!E14&lt;&gt;0),XXX_III!B14&amp;", ","")&amp;IF((XXX_III!#REF!="DF")*(XXX_III!#REF!&lt;&gt;0),XXX_III!#REF!&amp;", ","")&amp;IF((XXX_III!#REF!="DF")*(XXX_III!#REF!&lt;&gt;0),XXX_III!#REF!&amp;", ","")&amp;IF((XXX_III!#REF!="DF")*(XXX_III!#REF!&lt;&gt;0),XXX_III!#REF!&amp;", ","")&amp;IF((XXX_III!C18="DF")*(XXX_III!E18&lt;&gt;0),XXX_III!B18&amp;", ","")&amp;IF((XXX_III!C19="DF")*(XXX_III!E19&lt;&gt;0),XXX_III!B19&amp;", ","")&amp;IF((XXX_III!C20="DF")*(XXX_III!E20&lt;&gt;0),XXX_III!B20&amp;", ","")&amp;IF((XXX_III!#REF!="DF")*(XXX_III!#REF!&lt;&gt;0),XXX_III!#REF!&amp;", ","")&amp;IF((XXX_III!C24="DF")*(XXX_III!E24&lt;&gt;0),XXX_III!B24&amp;", ","")&amp;IF((XXX_III!C25="DF")*(XXX_III!E25&lt;&gt;0),XXX_III!B25&amp;", ","")&amp;IF((XXX_III!#REF!="DF")*(XXX_III!#REF!&lt;&gt;0),XXX_III!#REF!&amp;", ","")&amp;IF((XXX_III!C32="DF")*(XXX_III!E32&lt;&gt;0),XXX_III!B32&amp;", ","")&amp;IF((XXX_III!C33="DF")*(XXX_III!E33&lt;&gt;0),XXX_III!B33&amp;", ","")&amp;IF((XXX_III!C36="DF")*(XXX_III!E36&lt;&gt;0),XXX_III!B36&amp;", ","")&amp;IF((XXX_III!C37="DF")*(XXX_III!E37&lt;&gt;0),XXX_III!B37&amp;", ","")&amp;IF((XXX_III!#REF!="DF")*(XXX_III!#REF!&lt;&gt;0),XXX_III!#REF!&amp;", ","")&amp;IF((XXX_III!C38="DF")*(XXX_III!E38&lt;&gt;0),XXX_III!B38&amp;", ","")&amp;IF((XXX_III!#REF!="DF")*(XXX_III!#REF!&lt;&gt;0),XXX_III!#REF!&amp;", ","")&amp;IF((XXX_III!#REF!="DF")*(XXX_III!#REF!&lt;&gt;0),XXX_III!#REF!&amp;", ","")&amp;IF((XXX_III!#REF!="DF")*(XXX_III!#REF!&lt;&gt;0),XXX_III!#REF!&amp;", ","")&amp;IF((XXX_III!#REF!="DF")*(XXX_III!#REF!&lt;&gt;0),XXX_III!#REF!&amp;", ","")&amp;IF((XXX_III!#REF!="DF")*(XXX_III!#REF!&lt;&gt;0),XXX_III!#REF!&amp;", ","")&amp;IF((XXX_III!C39="DF")*(XXX_III!E39&lt;&gt;0),XXX_III!B39&amp;", ","")&amp;IF((XXX_III!C40="DF")*(XXX_III!E40&lt;&gt;0),XXX_III!B40&amp;", ","")&amp;IF((XXX_III!C41="DF")*(XXX_III!E41&lt;&gt;0),XXX_III!B41&amp;", ","")&amp;IF((XXX_III!C42="DF")*(XXX_III!E42&lt;&gt;0),XXX_III!B42&amp;", ","")&amp;IF((XXX_III!#REF!="DF")*(XXX_III!#REF!&lt;&gt;0),XXX_III!#REF!&amp;", ","")&amp;IF((XXX_III!#REF!="DF")*(XXX_III!#REF!&lt;&gt;0),XXX_III!#REF!&amp;", ","")&amp;IF((XXX_III!#REF!="DF")*(XXX_III!#REF!&lt;&gt;0),XXX_III!#REF!&amp;", ","")&amp;IF((XXX_III!#REF!="DF")*(XXX_III!#REF!&lt;&gt;0),XXX_III!#REF!&amp;", ","")&amp;IF((XXX_III!#REF!="DF")*(XXX_III!#REF!&lt;&gt;0),XXX_III!#REF!&amp;", ","")&amp;IF((XXX_III!#REF!="DF")*(XXX_III!#REF!&lt;&gt;0),XXX_III!#REF!&amp;", ","")&amp;IF((XXX_III!#REF!="DF")*(XXX_III!#REF!&lt;&gt;0),XXX_III!#REF!&amp;", ","")&amp;IF((XXX_III!#REF!="DF")*(XXX_III!#REF!&lt;&gt;0),XXX_III!#REF!&amp;", ","")&amp;IF((XXX_III!#REF!="DF")*(XXX_III!#REF!&lt;&gt;0),XXX_III!#REF!&amp;", ","")</f>
        <v>#REF!</v>
      </c>
      <c r="C77" s="310">
        <f>IF(XXX_III!F7&lt;&gt;0,XXX_III!F7*(SUMIFS(XXX_III!F12:F48,XXX_III!C12:C48,"=DF",XXX_III!E12:E48,"=1",XXX_III!D12:D48,"&lt;&gt;DF")+SUMIFS(XXX_III!G12:G48,XXX_III!C12:C48,"=DF",XXX_III!E12:E48,"=1",XXX_III!D12:D48,"&lt;&gt;DF")+SUMIFS(XXX_III!H12:H48,XXX_III!C12:C48,"=DF",XXX_III!E12:E48,"=1",XXX_III!D12:D48,"&lt;&gt;DF")+SUMIFS(XXX_III!I12:I48,XXX_III!C12:C48,"=DF",XXX_III!E12:E48,"=1",XXX_III!D12:D48,"&lt;&gt;DF")),14*(SUMIFS(XXX_III!F12:F48,XXX_III!C12:C48,"=DF",XXX_III!E12:E48,"=1",XXX_III!D12:D48,"&lt;&gt;DF")+SUMIFS(XXX_III!G12:G48,XXX_III!C12:C48,"=DF",XXX_III!E12:E48,"=1",XXX_III!D12:D48,"&lt;&gt;DF")+SUMIFS(XXX_III!H12:H48,XXX_III!C12:C48,"=DF",XXX_III!E12:E48,"=1",XXX_III!D12:D48,"&lt;&gt;DF")+SUMIFS(XXX_III!I12:I48,XXX_III!C12:C48,"=DF",XXX_III!E12:E48,"=1",XXX_III!D12:D48,"&lt;&gt;DF")))+IF(XXX_III!L7&lt;&gt;0,XXX_III!L7*(SUMIFS(XXX_III!L12:L48,XXX_III!C12:C48,"=DF",XXX_III!E12:E48,"=1",XXX_III!D12:D48,"&lt;&gt;DF")+SUMIFS(XXX_III!M12:M48,XXX_III!C12:C48,"=DF",XXX_III!E12:E48,"=1",XXX_III!D12:D48,"&lt;&gt;DF")+SUMIFS(XXX_III!N12:N48,XXX_III!C12:C48,"=DF",XXX_III!E12:E48,"=1",XXX_III!D12:D48,"&lt;&gt;DF")+SUMIFS(XXX_III!O12:O48,XXX_III!C12:C48,"=DF",XXX_III!E12:E48,"=1",XXX_III!D12:D48,"&lt;&gt;DF")),14*(SUMIFS(XXX_III!L12:L48,XXX_III!C12:C48,"=DF",XXX_III!E12:E48,"=1",XXX_III!D12:D48,"&lt;&gt;DF")+SUMIFS(XXX_III!M12:M48,XXX_III!C12:C48,"=DF",XXX_III!E12:E48,"=1",XXX_III!D12:D48,"&lt;&gt;DF")+SUMIFS(XXX_III!N12:N48,XXX_III!C12:C48,"=DF",XXX_III!E12:E48,"=1",XXX_III!D12:D48,"&lt;&gt;DF")+SUMIFS(XXX_III!O12:O48,XXX_III!C12:C48,"=DF",XXX_III!E12:E48,"=1",XXX_III!D12:D48,"&lt;&gt;DF")))+IF(XXX_III!F7&lt;&gt;0,XXX_III!F7*(SUMIFS(XXX_III!I12:I48,XXX_III!C12:C48,"=DF",XXX_III!E12:E48,"=2",XXX_III!D12:D48,"=DO")),14*(SUMIFS(XXX_III!I12:I48,XXX_III!C12:C48,"=DF",XXX_III!E12:E48,"=2",XXX_III!D12:D48,"=DO")))+IF(XXX_III!L7&lt;&gt;0,XXX_III!L7*(SUMIFS(XXX_III!O12:O48,XXX_III!C12:C48,"=DF",XXX_III!E12:E48,"=2",XXX_III!D12:D48,"=DO")),14*(SUMIFS(XXX_III!O12:O48,XXX_III!C12:C48,"=DF",XXX_III!E12:E48,"=2",XXX_III!D12:D48,"=DO")))</f>
        <v>140</v>
      </c>
      <c r="D77" s="186"/>
      <c r="E77" s="187"/>
      <c r="F77" s="188"/>
      <c r="G77" s="152"/>
      <c r="H77" s="153"/>
    </row>
    <row r="78" spans="1:9">
      <c r="A78" s="155" t="s">
        <v>47</v>
      </c>
      <c r="B78" s="253" t="e">
        <f>IF((XXX_III!C12="DD")*(XXX_III!E12&lt;&gt;0),XXX_III!B12&amp;", ","")&amp;IF((XXX_III!C13="DD")*(XXX_III!E13&lt;&gt;0),XXX_III!B13&amp;", ","")&amp;IF((XXX_III!C14="DD")*(XXX_III!E14&lt;&gt;0),XXX_III!B14&amp;", ","")&amp;IF((XXX_III!#REF!="DD")*(XXX_III!#REF!&lt;&gt;0),XXX_III!#REF!&amp;", ","")&amp;IF((XXX_III!#REF!="DD")*(XXX_III!#REF!&lt;&gt;0),XXX_III!#REF!&amp;", ","")&amp;IF((XXX_III!#REF!="DD")*(XXX_III!#REF!&lt;&gt;0),XXX_III!#REF!&amp;", ","")&amp;IF((XXX_III!C18="DD")*(XXX_III!E18&lt;&gt;0),XXX_III!B18&amp;", ","")&amp;IF((XXX_III!C19="DD")*(XXX_III!E19&lt;&gt;0),XXX_III!B19&amp;", ","")&amp;IF((XXX_III!C20="DD")*(XXX_III!E20&lt;&gt;0),XXX_III!B20&amp;", ","")&amp;IF((XXX_III!#REF!="DD")*(XXX_III!#REF!&lt;&gt;0),XXX_III!#REF!&amp;", ","")&amp;IF((XXX_III!C24="DD")*(XXX_III!E24&lt;&gt;0),XXX_III!B24&amp;", ","")&amp;IF((XXX_III!C25="DD")*(XXX_III!E25&lt;&gt;0),XXX_III!B25&amp;", ","")&amp;IF((XXX_III!#REF!="DD")*(XXX_III!#REF!&lt;&gt;0),XXX_III!#REF!&amp;", ","")&amp;IF((XXX_III!C32="DD")*(XXX_III!E32&lt;&gt;0),XXX_III!B32&amp;", ","")&amp;IF((XXX_III!C33="DD")*(XXX_III!E33&lt;&gt;0),XXX_III!B33&amp;", ","")&amp;IF((XXX_III!C36="DD")*(XXX_III!E36&lt;&gt;0),XXX_III!B36&amp;", ","")&amp;IF((XXX_III!C37="DD")*(XXX_III!E37&lt;&gt;0),XXX_III!B37&amp;", ","")&amp;IF((XXX_III!#REF!="DD")*(XXX_III!#REF!&lt;&gt;0),XXX_III!#REF!&amp;", ","")&amp;IF((XXX_III!C38="DD")*(XXX_III!E38&lt;&gt;0),XXX_III!B38&amp;", ","")&amp;IF((XXX_III!#REF!="DD")*(XXX_III!#REF!&lt;&gt;0),XXX_III!#REF!&amp;", ","")&amp;IF((XXX_III!#REF!="DD")*(XXX_III!#REF!&lt;&gt;0),XXX_III!#REF!&amp;", ","")&amp;IF((XXX_III!#REF!="DD")*(XXX_III!#REF!&lt;&gt;0),XXX_III!#REF!&amp;", ","")&amp;IF((XXX_III!#REF!="DD")*(XXX_III!#REF!&lt;&gt;0),XXX_III!#REF!&amp;", ","")&amp;IF((XXX_III!#REF!="DD")*(XXX_III!#REF!&lt;&gt;0),XXX_III!#REF!&amp;", ","")&amp;IF((XXX_III!C39="DD")*(XXX_III!E39&lt;&gt;0),XXX_III!B39&amp;", ","")&amp;IF((XXX_III!C40="DD")*(XXX_III!E40&lt;&gt;0),XXX_III!B40&amp;", ","")&amp;IF((XXX_III!C41="DD")*(XXX_III!E41&lt;&gt;0),XXX_III!B41&amp;", ","")&amp;IF((XXX_III!C42="DD")*(XXX_III!E42&lt;&gt;0),XXX_III!B42&amp;", ","")&amp;IF((XXX_III!#REF!="DD")*(XXX_III!#REF!&lt;&gt;0),XXX_III!#REF!&amp;", ","")&amp;IF((XXX_III!#REF!="DD")*(XXX_III!#REF!&lt;&gt;0),XXX_III!#REF!&amp;", ","")&amp;IF((XXX_III!#REF!="DD")*(XXX_III!#REF!&lt;&gt;0),XXX_III!#REF!&amp;", ","")&amp;IF((XXX_III!#REF!="DD")*(XXX_III!#REF!&lt;&gt;0),XXX_III!#REF!&amp;", ","")&amp;IF((XXX_III!#REF!="DD")*(XXX_III!#REF!&lt;&gt;0),XXX_III!#REF!&amp;", ","")&amp;IF((XXX_III!#REF!="DD")*(XXX_III!#REF!&lt;&gt;0),XXX_III!#REF!&amp;", ","")&amp;IF((XXX_III!#REF!="DD")*(XXX_III!#REF!&lt;&gt;0),XXX_III!#REF!&amp;", ","")&amp;IF((XXX_III!#REF!="DD")*(XXX_III!#REF!&lt;&gt;0),XXX_III!#REF!&amp;", ","")&amp;IF((XXX_III!#REF!="DD")*(XXX_III!#REF!&lt;&gt;0),XXX_III!#REF!&amp;", ","")</f>
        <v>#REF!</v>
      </c>
      <c r="C78" s="312">
        <f>IF(XXX_III!F7&lt;&gt;0,XXX_III!F7*(SUMIFS(XXX_III!F12:F48,XXX_III!C12:C48,"=DD",XXX_III!E12:E48,"=1",XXX_III!D12:D48,"&lt;&gt;DF")+SUMIFS(XXX_III!G12:G48,XXX_III!C12:C48,"=DD",XXX_III!E12:E48,"=1",XXX_III!D12:D48,"&lt;&gt;DF")+SUMIFS(XXX_III!H12:H48,XXX_III!C12:C48,"=DD",XXX_III!E12:E48,"=1",XXX_III!D12:D48,"&lt;&gt;DF")+SUMIFS(XXX_III!I12:I48,XXX_III!C12:C48,"=DD",XXX_III!E12:E48,"=1",XXX_III!D12:D48,"&lt;&gt;DF")),14*(SUMIFS(XXX_III!F12:F48,XXX_III!C12:C48,"=DD",XXX_III!E12:E48,"=1",XXX_III!D12:D48,"&lt;&gt;DF")+SUMIFS(XXX_III!G12:G48,XXX_III!C12:C48,"=DD",XXX_III!E12:E48,"=1",XXX_III!D12:D48,"&lt;&gt;DF")+SUMIFS(XXX_III!H12:H48,XXX_III!C12:C48,"=DD",XXX_III!E12:E48,"=1",XXX_III!D12:D48,"&lt;&gt;DF")+SUMIFS(XXX_III!I12:I48,XXX_III!C12:C48,"=DD",XXX_III!E12:E48,"=1",XXX_III!D12:D48,"&lt;&gt;DF")))+IF(XXX_III!L7&lt;&gt;0,XXX_III!L7*(SUMIFS(XXX_III!L12:L48,XXX_III!C12:C48,"=DD",XXX_III!E12:E48,"=1",XXX_III!D12:D48,"&lt;&gt;DF")+SUMIFS(XXX_III!M12:M48,XXX_III!C12:C48,"=DD",XXX_III!E12:E48,"=1",XXX_III!D12:D48,"&lt;&gt;DF")+SUMIFS(XXX_III!N12:N48,XXX_III!C12:C48,"=DD",XXX_III!E12:E48,"=1",XXX_III!D12:D48,"&lt;&gt;DF")+SUMIFS(XXX_III!O12:O48,XXX_III!C12:C48,"=DD",XXX_III!E12:E48,"=1",XXX_III!D12:D48,"&lt;&gt;DF")),14*(SUMIFS(XXX_III!L12:L48,XXX_III!C12:C48,"=DD",XXX_III!E12:E48,"=1",XXX_III!D12:D48,"&lt;&gt;DF")+SUMIFS(XXX_III!M12:M48,XXX_III!C12:C48,"=DD",XXX_III!E12:E48,"=1",XXX_III!D12:D48,"&lt;&gt;DF")+SUMIFS(XXX_III!N12:N48,XXX_III!C12:C48,"=DD",XXX_III!E12:E48,"=1",XXX_III!D12:D48,"&lt;&gt;DF")+SUMIFS(XXX_III!O12:O48,XXX_III!C12:C48,"=DD",XXX_III!E12:E48,"=1",XXX_III!D12:D48,"&lt;&gt;DF")))+IF(XXX_III!F7&lt;&gt;0,XXX_III!F7*(SUMIFS(XXX_III!I12:I48,XXX_III!C12:C48,"=DD",XXX_III!E12:E48,"=2",XXX_III!D12:D48,"=DO")),14*(SUMIFS(XXX_III!I12:I48,XXX_III!C12:C48,"=DD",XXX_III!E12:E48,"=2",XXX_III!D12:D48,"=DO")))+IF(XXX_III!L7&lt;&gt;0,XXX_III!L7*(SUMIFS(XXX_III!O12:O48,XXX_III!C12:C48,"=DD",XXX_III!E12:E48,"=2",XXX_III!D12:D48,"=DO")),14*(SUMIFS(XXX_III!O12:O48,XXX_III!C12:C48,"=DD",XXX_III!E12:E48,"=2",XXX_III!D12:D48,"=DO")))</f>
        <v>0</v>
      </c>
      <c r="D78" s="190"/>
      <c r="E78" s="191"/>
      <c r="F78" s="192"/>
      <c r="G78" s="157"/>
      <c r="H78" s="158"/>
    </row>
    <row r="79" spans="1:9">
      <c r="A79" s="155" t="s">
        <v>48</v>
      </c>
      <c r="B79" s="253" t="e">
        <f>IF((XXX_III!C12="DS")*(XXX_III!E12&lt;&gt;0),XXX_III!B12&amp;", ","")&amp;IF((XXX_III!C13="DS")*(XXX_III!E13&lt;&gt;0),XXX_III!B13&amp;", ","")&amp;IF((XXX_III!C14="DS")*(XXX_III!E14&lt;&gt;0),XXX_III!B14&amp;", ","")&amp;IF((XXX_III!#REF!="DS")*(XXX_III!#REF!&lt;&gt;0),XXX_III!#REF!&amp;", ","")&amp;IF((XXX_III!#REF!="DS")*(XXX_III!#REF!&lt;&gt;0),XXX_III!#REF!&amp;", ","")&amp;IF((XXX_III!#REF!="DS")*(XXX_III!#REF!&lt;&gt;0),XXX_III!#REF!&amp;", ","")&amp;IF((XXX_III!C18="DS")*(XXX_III!E18&lt;&gt;0),XXX_III!B18&amp;", ","")&amp;IF((XXX_III!C19="DS")*(XXX_III!E19&lt;&gt;0),XXX_III!B19&amp;", ","")&amp;IF((XXX_III!C20="DS")*(XXX_III!E20&lt;&gt;0),XXX_III!B20&amp;", ","")&amp;IF((XXX_III!#REF!="DS")*(XXX_III!#REF!&lt;&gt;0),XXX_III!#REF!&amp;", ","")&amp;IF((XXX_III!C24="DS")*(XXX_III!E24&lt;&gt;0),XXX_III!B24&amp;", ","")&amp;IF((XXX_III!C25="DS")*(XXX_III!E25&lt;&gt;0),XXX_III!B25&amp;", ","")&amp;IF((XXX_III!#REF!="DS")*(XXX_III!#REF!&lt;&gt;0),XXX_III!#REF!&amp;", ","")&amp;IF((XXX_III!C32="DS")*(XXX_III!E32&lt;&gt;0),XXX_III!B32&amp;", ","")&amp;IF((XXX_III!C33="DS")*(XXX_III!E33&lt;&gt;0),XXX_III!B33&amp;", ","")&amp;IF((XXX_III!C36="DS")*(XXX_III!E36&lt;&gt;0),XXX_III!B36&amp;", ","")&amp;IF((XXX_III!C37="DS")*(XXX_III!E37&lt;&gt;0),XXX_III!B37&amp;", ","")&amp;IF((XXX_III!#REF!="DS")*(XXX_III!#REF!&lt;&gt;0),XXX_III!#REF!&amp;", ","")&amp;IF((XXX_III!C38="DS")*(XXX_III!E38&lt;&gt;0),XXX_III!B38&amp;", ","")&amp;IF((XXX_III!#REF!="DS")*(XXX_III!#REF!&lt;&gt;0),XXX_III!#REF!&amp;", ","")&amp;IF((XXX_III!#REF!="DS")*(XXX_III!#REF!&lt;&gt;0),XXX_III!#REF!&amp;", ","")&amp;IF((XXX_III!#REF!="DS")*(XXX_III!#REF!&lt;&gt;0),XXX_III!#REF!&amp;", ","")&amp;IF((XXX_III!#REF!="DS")*(XXX_III!#REF!&lt;&gt;0),XXX_III!#REF!&amp;", ","")&amp;IF((XXX_III!#REF!="DS")*(XXX_III!#REF!&lt;&gt;0),XXX_III!#REF!&amp;", ","")&amp;IF((XXX_III!C39="DS")*(XXX_III!E39&lt;&gt;0),XXX_III!B39&amp;", ","")&amp;IF((XXX_III!C40="DS")*(XXX_III!E40&lt;&gt;0),XXX_III!B40&amp;", ","")&amp;IF((XXX_III!C41="DS")*(XXX_III!E41&lt;&gt;0),XXX_III!B41&amp;", ","")&amp;IF((XXX_III!C42="DS")*(XXX_III!E42&lt;&gt;0),XXX_III!B42&amp;", ","")&amp;IF((XXX_III!#REF!="DS")*(XXX_III!#REF!&lt;&gt;0),XXX_III!#REF!&amp;", ","")&amp;IF((XXX_III!#REF!="DS")*(XXX_III!#REF!&lt;&gt;0),XXX_III!#REF!&amp;", ","")&amp;IF((XXX_III!#REF!="DS")*(XXX_III!#REF!&lt;&gt;0),XXX_III!#REF!&amp;", ","")&amp;IF((XXX_III!#REF!="DS")*(XXX_III!#REF!&lt;&gt;0),XXX_III!#REF!&amp;", ","")&amp;IF((XXX_III!#REF!="DS")*(XXX_III!#REF!&lt;&gt;0),XXX_III!#REF!&amp;", ","")&amp;IF((XXX_III!#REF!="DS")*(XXX_III!#REF!&lt;&gt;0),XXX_III!#REF!&amp;", ","")&amp;IF((XXX_III!#REF!="DS")*(XXX_III!#REF!&lt;&gt;0),XXX_III!#REF!&amp;", ","")&amp;IF((XXX_III!#REF!="DS")*(XXX_III!#REF!&lt;&gt;0),XXX_III!#REF!&amp;", ","")&amp;IF((XXX_III!#REF!="DS")*(XXX_III!#REF!&lt;&gt;0),XXX_III!#REF!&amp;", ","")</f>
        <v>#REF!</v>
      </c>
      <c r="C79" s="312">
        <f>IF(XXX_III!F7&lt;&gt;0,XXX_III!F7*(SUMIFS(XXX_III!F12:F48,XXX_III!C12:C48,"=DS",XXX_III!E12:E48,"=1",XXX_III!D12:D48,"&lt;&gt;DF")+SUMIFS(XXX_III!G12:G48,XXX_III!C12:C48,"=DS",XXX_III!E12:E48,"=1",XXX_III!D12:D48,"&lt;&gt;DF")+SUMIFS(XXX_III!H12:H48,XXX_III!C12:C48,"=DS",XXX_III!E12:E48,"=1",XXX_III!D12:D48,"&lt;&gt;DF")+SUMIFS(XXX_III!I12:I48,XXX_III!C12:C48,"=DS",XXX_III!E12:E48,"=1",XXX_III!D12:D48,"&lt;&gt;DF")),14*(SUMIFS(XXX_III!F12:F48,XXX_III!C12:C48,"=DS",XXX_III!E12:E48,"=1",XXX_III!D12:D48,"&lt;&gt;DF")+SUMIFS(XXX_III!G12:G48,XXX_III!C12:C48,"=DS",XXX_III!E12:E48,"=1",XXX_III!D12:D48,"&lt;&gt;DF")+SUMIFS(XXX_III!H12:H48,XXX_III!C12:C48,"=DS",XXX_III!E12:E48,"=1",XXX_III!D12:D48,"&lt;&gt;DF")+SUMIFS(XXX_III!I12:I48,XXX_III!C12:C48,"=DS",XXX_III!E12:E48,"=1",XXX_III!D12:D48,"&lt;&gt;DF")))+IF(XXX_III!L7&lt;&gt;0,XXX_III!L7*(SUMIFS(XXX_III!L12:L48,XXX_III!C12:C48,"=DS",XXX_III!E12:E48,"=1",XXX_III!D12:D48,"&lt;&gt;DF")+SUMIFS(XXX_III!M12:M48,XXX_III!C12:C48,"=DS",XXX_III!E12:E48,"=1",XXX_III!D12:D48,"&lt;&gt;DF")+SUMIFS(XXX_III!N12:N48,XXX_III!C12:C48,"=DS",XXX_III!E12:E48,"=1",XXX_III!D12:D48,"&lt;&gt;DF")+SUMIFS(XXX_III!O12:O48,XXX_III!C12:C48,"=DS",XXX_III!E12:E48,"=1",XXX_III!D12:D48,"&lt;&gt;DF")),14*(SUMIFS(XXX_III!L12:L48,XXX_III!C12:C48,"=DS",XXX_III!E12:E48,"=1",XXX_III!D12:D48,"&lt;&gt;DF")+SUMIFS(XXX_III!M12:M48,XXX_III!C12:C48,"=DS",XXX_III!E12:E48,"=1",XXX_III!D12:D48,"&lt;&gt;DF")+SUMIFS(XXX_III!N12:N48,XXX_III!C12:C48,"=DS",XXX_III!E12:E48,"=1",XXX_III!D12:D48,"&lt;&gt;DF")+SUMIFS(XXX_III!O12:O48,XXX_III!C12:C48,"=DS",XXX_III!E12:E48,"=1",XXX_III!D12:D48,"&lt;&gt;DF")))+IF(XXX_III!F7&lt;&gt;0,XXX_III!F7*(SUMIFS(XXX_III!I12:I48,XXX_III!C12:C48,"=DS",XXX_III!E12:E48,"=2",XXX_III!D12:D48,"=DO")),14*(SUMIFS(XXX_III!I12:I48,XXX_III!C12:C48,"=DS",XXX_III!E12:E48,"=2",XXX_III!D12:D48,"=DO")))+IF(XXX_III!L7&lt;&gt;0,XXX_III!L7*(SUMIFS(XXX_III!O12:O48,XXX_III!C12:C48,"=DS",XXX_III!E12:E48,"=2",XXX_III!D12:D48,"=DO")),14*(SUMIFS(XXX_III!O12:O48,XXX_III!C12:C48,"=DS",XXX_III!E12:E48,"=2",XXX_III!D12:D48,"=DO")))</f>
        <v>476</v>
      </c>
      <c r="D79" s="190"/>
      <c r="E79" s="191"/>
      <c r="F79" s="192"/>
      <c r="G79" s="157"/>
      <c r="H79" s="158"/>
      <c r="I79" s="160"/>
    </row>
    <row r="80" spans="1:9" ht="15.75" thickBot="1">
      <c r="A80" s="163" t="s">
        <v>49</v>
      </c>
      <c r="B80" s="254" t="e">
        <f>IF((XXX_III!C12="DC")*(XXX_III!E12&lt;&gt;0),XXX_III!B12&amp;", ","")&amp;IF((XXX_III!C13="DC")*(XXX_III!E13&lt;&gt;0),XXX_III!B13&amp;", ","")&amp;IF((XXX_III!C14="DC")*(XXX_III!E14&lt;&gt;0),XXX_III!B14&amp;", ","")&amp;IF((XXX_III!#REF!="DC")*(XXX_III!#REF!&lt;&gt;0),XXX_III!#REF!&amp;", ","")&amp;IF((XXX_III!#REF!="DC")*(XXX_III!#REF!&lt;&gt;0),XXX_III!#REF!&amp;", ","")&amp;IF((XXX_III!#REF!="DC")*(XXX_III!#REF!&lt;&gt;0),XXX_III!#REF!&amp;", ","")&amp;IF((XXX_III!C18="DC")*(XXX_III!E18&lt;&gt;0),XXX_III!B18&amp;", ","")&amp;IF((XXX_III!C19="DC")*(XXX_III!E19&lt;&gt;0),XXX_III!B19&amp;", ","")&amp;IF((XXX_III!C20="DC")*(XXX_III!E20&lt;&gt;0),XXX_III!B20&amp;", ","")&amp;IF((XXX_III!#REF!="DC")*(XXX_III!#REF!&lt;&gt;0),XXX_III!#REF!&amp;", ","")&amp;IF((XXX_III!C24="DC")*(XXX_III!E24&lt;&gt;0),XXX_III!B24&amp;", ","")&amp;IF((XXX_III!C25="DC")*(XXX_III!E25&lt;&gt;0),XXX_III!B25&amp;", ","")&amp;IF((XXX_III!#REF!="DC")*(XXX_III!#REF!&lt;&gt;0),XXX_III!#REF!&amp;", ","")&amp;IF((XXX_III!C32="DC")*(XXX_III!E32&lt;&gt;0),XXX_III!B32&amp;", ","")&amp;IF((XXX_III!C33="DC")*(XXX_III!E33&lt;&gt;0),XXX_III!B33&amp;", ","")&amp;IF((XXX_III!C36="DC")*(XXX_III!E36&lt;&gt;0),XXX_III!B36&amp;", ","")&amp;IF((XXX_III!C37="DC")*(XXX_III!E37&lt;&gt;0),XXX_III!B37&amp;", ","")&amp;IF((XXX_III!#REF!="DC")*(XXX_III!#REF!&lt;&gt;0),XXX_III!#REF!&amp;", ","")&amp;IF((XXX_III!C38="DC")*(XXX_III!E38&lt;&gt;0),XXX_III!B38&amp;", ","")&amp;IF((XXX_III!#REF!="DC")*(XXX_III!#REF!&lt;&gt;0),XXX_III!#REF!&amp;", ","")&amp;IF((XXX_III!#REF!="DC")*(XXX_III!#REF!&lt;&gt;0),XXX_III!#REF!&amp;", ","")&amp;IF((XXX_III!#REF!="DC")*(XXX_III!#REF!&lt;&gt;0),XXX_III!#REF!&amp;", ","")&amp;IF((XXX_III!#REF!="DC")*(XXX_III!#REF!&lt;&gt;0),XXX_III!#REF!&amp;", ","")&amp;IF((XXX_III!#REF!="DC")*(XXX_III!#REF!&lt;&gt;0),XXX_III!#REF!&amp;", ","")&amp;IF((XXX_III!C39="DC")*(XXX_III!E39&lt;&gt;0),XXX_III!B39&amp;", ","")&amp;IF((XXX_III!C40="DC")*(XXX_III!E40&lt;&gt;0),XXX_III!B40&amp;", ","")&amp;IF((XXX_III!C41="DC")*(XXX_III!E41&lt;&gt;0),XXX_III!B41&amp;", ","")&amp;IF((XXX_III!C42="DC")*(XXX_III!E42&lt;&gt;0),XXX_III!B42&amp;", ","")&amp;IF((XXX_III!#REF!="DC")*(XXX_III!#REF!&lt;&gt;0),XXX_III!#REF!&amp;", ","")&amp;IF((XXX_III!#REF!="DC")*(XXX_III!#REF!&lt;&gt;0),XXX_III!#REF!&amp;", ","")&amp;IF((XXX_III!#REF!="DC")*(XXX_III!#REF!&lt;&gt;0),XXX_III!#REF!&amp;", ","")&amp;IF((XXX_III!#REF!="DC")*(XXX_III!#REF!&lt;&gt;0),XXX_III!#REF!&amp;", ","")&amp;IF((XXX_III!#REF!="DC")*(XXX_III!#REF!&lt;&gt;0),XXX_III!#REF!&amp;", ","")&amp;IF((XXX_III!#REF!="DC")*(XXX_III!#REF!&lt;&gt;0),XXX_III!#REF!&amp;", ","")&amp;IF((XXX_III!#REF!="DC")*(XXX_III!#REF!&lt;&gt;0),XXX_III!#REF!&amp;", ","")&amp;IF((XXX_III!#REF!="DC")*(XXX_III!#REF!&lt;&gt;0),XXX_III!#REF!&amp;", ","")&amp;IF((XXX_III!#REF!="DC")*(XXX_III!#REF!&lt;&gt;0),XXX_III!#REF!&amp;", ","")</f>
        <v>#REF!</v>
      </c>
      <c r="C80" s="313">
        <f>IF(XXX_III!F7&lt;&gt;0,XXX_III!F7*(SUMIFS(XXX_III!F12:F48,XXX_III!C12:C48,"=DC",XXX_III!E12:E48,"=1",XXX_III!D12:D48,"&lt;&gt;DF")+SUMIFS(XXX_III!G12:G48,XXX_III!C12:C48,"=DC",XXX_III!E12:E48,"=1",XXX_III!D12:D48,"&lt;&gt;DF")+SUMIFS(XXX_III!H12:H48,XXX_III!C12:C48,"=DC",XXX_III!E12:E48,"=1",XXX_III!D12:D48,"&lt;&gt;DF")+SUMIFS(XXX_III!I12:I48,XXX_III!C12:C48,"=DC",XXX_III!E12:E48,"=1",XXX_III!D12:D48,"&lt;&gt;DF")),14*(SUMIFS(XXX_III!F12:F48,XXX_III!C12:C48,"=DC",XXX_III!E12:E48,"=1",XXX_III!D12:D48,"&lt;&gt;DF")+SUMIFS(XXX_III!G12:G48,XXX_III!C12:C48,"=DC",XXX_III!E12:E48,"=1",XXX_III!D12:D48,"&lt;&gt;DF")+SUMIFS(XXX_III!H12:H48,XXX_III!C12:C48,"=DC",XXX_III!E12:E48,"=1",XXX_III!D12:D48,"&lt;&gt;DF")+SUMIFS(XXX_III!I12:I48,XXX_III!C12:C48,"=DC",XXX_III!E12:E48,"=1",XXX_III!D12:D48,"&lt;&gt;DF")))+IF(XXX_III!L7&lt;&gt;0,XXX_III!L7*(SUMIFS(XXX_III!L12:L48,XXX_III!C12:C48,"=DC",XXX_III!E12:E48,"=1",XXX_III!D12:D48,"&lt;&gt;DF")+SUMIFS(XXX_III!M12:M48,XXX_III!C12:C48,"=DC",XXX_III!E12:E48,"=1",XXX_III!D12:D48,"&lt;&gt;DF")+SUMIFS(XXX_III!N12:N48,XXX_III!C12:C48,"=DC",XXX_III!E12:E48,"=1",XXX_III!D12:D48,"&lt;&gt;DF")+SUMIFS(XXX_III!O12:O48,XXX_III!C12:C48,"=DC",XXX_III!E12:E48,"=1",XXX_III!D12:D48,"&lt;&gt;DF")),14*(SUMIFS(XXX_III!L12:L48,XXX_III!C12:C48,"=DC",XXX_III!E12:E48,"=1",XXX_III!D12:D48,"&lt;&gt;DF")+SUMIFS(XXX_III!M12:M48,XXX_III!C12:C48,"=DC",XXX_III!E12:E48,"=1",XXX_III!D12:D48,"&lt;&gt;DF")+SUMIFS(XXX_III!N12:N48,XXX_III!C12:C48,"=DC",XXX_III!E12:E48,"=1",XXX_III!D12:D48,"&lt;&gt;DF")+SUMIFS(XXX_III!O12:O48,XXX_III!C12:C48,"=DC",XXX_III!E12:E48,"=1",XXX_III!D12:D48,"&lt;&gt;DF")))+IF(XXX_III!F7&lt;&gt;0,XXX_III!F7*(SUMIFS(XXX_III!I12:I48,XXX_III!C12:C48,"=DC",XXX_III!E12:E48,"=2",XXX_III!D12:D48,"=DO")),14*(SUMIFS(XXX_III!I12:I48,XXX_III!C12:C48,"=DC",XXX_III!E12:E48,"=2",XXX_III!D12:D48,"=DO")))+IF(XXX_III!L7&lt;&gt;0,XXX_III!L7*(SUMIFS(XXX_III!O12:O48,XXX_III!C12:C48,"=DC",XXX_III!E12:E48,"=2",XXX_III!D12:D48,"=DO")),14*(SUMIFS(XXX_III!O12:O48,XXX_III!C12:C48,"=DC",XXX_III!E12:E48,"=2",XXX_III!D12:D48,"=DO")))</f>
        <v>196</v>
      </c>
      <c r="D80" s="193"/>
      <c r="E80" s="194"/>
      <c r="F80" s="195"/>
      <c r="G80" s="164"/>
      <c r="H80" s="165"/>
    </row>
    <row r="81" spans="1:9" ht="15.75" hidden="1" thickBot="1">
      <c r="A81" s="266"/>
      <c r="B81" s="254"/>
      <c r="C81" s="287"/>
      <c r="D81" s="193"/>
      <c r="E81" s="194"/>
      <c r="F81" s="195"/>
      <c r="G81" s="198"/>
      <c r="H81" s="199"/>
    </row>
    <row r="82" spans="1:9">
      <c r="C82" s="257">
        <f>SUM(C77:C81)</f>
        <v>812</v>
      </c>
    </row>
    <row r="83" spans="1:9" ht="15.75" thickBot="1">
      <c r="A83" s="143" t="s">
        <v>53</v>
      </c>
      <c r="D83" s="144"/>
      <c r="E83" s="144"/>
      <c r="F83" s="144"/>
      <c r="G83" s="144"/>
      <c r="H83" s="144"/>
    </row>
    <row r="84" spans="1:9" ht="15.75" thickBot="1">
      <c r="A84" s="147" t="s">
        <v>18</v>
      </c>
      <c r="B84" s="251" t="s">
        <v>17</v>
      </c>
      <c r="C84" s="258" t="s">
        <v>20</v>
      </c>
      <c r="D84" s="147" t="s">
        <v>16</v>
      </c>
      <c r="E84" s="494" t="s">
        <v>22</v>
      </c>
      <c r="F84" s="495"/>
      <c r="G84" s="496" t="s">
        <v>21</v>
      </c>
      <c r="H84" s="497"/>
    </row>
    <row r="85" spans="1:9">
      <c r="A85" s="297" t="s">
        <v>51</v>
      </c>
      <c r="B85" s="252" t="e">
        <f>IF((XXX_III!D12="DO")*(XXX_III!E12&lt;&gt;0),XXX_III!B12&amp;", ","")&amp;IF((XXX_III!D13="DO")*(XXX_III!E13&lt;&gt;0),XXX_III!B13&amp;", ","")&amp;IF((XXX_III!D14="DO")*(XXX_III!E14&lt;&gt;0),XXX_III!B14&amp;", ","")&amp;IF((XXX_III!#REF!="DO")*(XXX_III!#REF!&lt;&gt;0),XXX_III!#REF!&amp;", ","")&amp;IF((XXX_III!#REF!="DO")*(XXX_III!#REF!&lt;&gt;0),XXX_III!#REF!&amp;", ","")&amp;IF((XXX_III!#REF!="DO")*(XXX_III!#REF!&lt;&gt;0),XXX_III!#REF!&amp;", ","")&amp;IF((XXX_III!D18="DO")*(XXX_III!E18&lt;&gt;0),XXX_III!B18&amp;", ","")&amp;IF((XXX_III!D19="DO")*(XXX_III!E19&lt;&gt;0),XXX_III!B19&amp;", ","")&amp;IF((XXX_III!D20="DO")*(XXX_III!E20&lt;&gt;0),XXX_III!B20&amp;", ","")&amp;IF((XXX_III!#REF!="DO")*(XXX_III!#REF!&lt;&gt;0),XXX_III!#REF!&amp;", ","")&amp;IF((XXX_III!D24="DO")*(XXX_III!E24&lt;&gt;0),XXX_III!B24&amp;", ","")&amp;IF((XXX_III!D25="DO")*(XXX_III!E25&lt;&gt;0),XXX_III!B25&amp;", ","")&amp;IF((XXX_III!#REF!="DO")*(XXX_III!#REF!&lt;&gt;0),XXX_III!#REF!&amp;", ","")&amp;IF((XXX_III!D32="DO")*(XXX_III!E32&lt;&gt;0),XXX_III!B32&amp;", ","")&amp;IF((XXX_III!D33="DO")*(XXX_III!E33&lt;&gt;0),XXX_III!B33&amp;", ","")&amp;IF((XXX_III!D36="DO")*(XXX_III!E36&lt;&gt;0),XXX_III!B36&amp;", ","")&amp;IF((XXX_III!D37="DO")*(XXX_III!E37&lt;&gt;0),XXX_III!B37&amp;", ","")&amp;IF((XXX_III!#REF!="DO")*(XXX_III!#REF!&lt;&gt;0),XXX_III!#REF!&amp;", ","")&amp;IF((XXX_III!D38="DO")*(XXX_III!E38&lt;&gt;0),XXX_III!B38&amp;", ","")&amp;IF((XXX_III!#REF!="DO")*(XXX_III!#REF!&lt;&gt;0),XXX_III!#REF!&amp;", ","")&amp;IF((XXX_III!#REF!="DO")*(XXX_III!#REF!&lt;&gt;0),XXX_III!#REF!&amp;", ","")&amp;IF((XXX_III!#REF!="DO")*(XXX_III!#REF!&lt;&gt;0),XXX_III!#REF!&amp;", ","")&amp;IF((XXX_III!#REF!="DO")*(XXX_III!#REF!&lt;&gt;0),XXX_III!#REF!&amp;", ","")&amp;IF((XXX_III!#REF!="DO")*(XXX_III!#REF!&lt;&gt;0),XXX_III!#REF!&amp;", ","")&amp;IF((XXX_III!D39="DO")*(XXX_III!E39&lt;&gt;0),XXX_III!B39&amp;", ","")&amp;IF((XXX_III!D40="DO")*(XXX_III!E40&lt;&gt;0),XXX_III!B40&amp;", ","")&amp;IF((XXX_III!D41="DO")*(XXX_III!E41&lt;&gt;0),XXX_III!B41&amp;", ","")&amp;IF((XXX_III!D42="DO")*(XXX_III!E42&lt;&gt;0),XXX_III!B42&amp;", ","")&amp;IF((XXX_III!#REF!="DO")*(XXX_III!#REF!&lt;&gt;0),XXX_III!#REF!&amp;", ","")&amp;IF((XXX_III!#REF!="DO")*(XXX_III!#REF!&lt;&gt;0),XXX_III!#REF!&amp;", ","")&amp;IF((XXX_III!#REF!="DO")*(XXX_III!#REF!&lt;&gt;0),XXX_III!#REF!&amp;", ","")&amp;IF((XXX_III!#REF!="DO")*(XXX_III!#REF!&lt;&gt;0),XXX_III!#REF!&amp;", ","")&amp;IF((XXX_III!#REF!="DO")*(XXX_III!#REF!&lt;&gt;0),XXX_III!#REF!&amp;", ","")&amp;IF((XXX_III!#REF!="DO")*(XXX_III!#REF!&lt;&gt;0),XXX_III!#REF!&amp;", ","")&amp;IF((XXX_III!#REF!="DO")*(XXX_III!#REF!&lt;&gt;0),XXX_III!#REF!&amp;", ","")&amp;IF((XXX_III!#REF!="DO")*(XXX_III!#REF!&lt;&gt;0),XXX_III!#REF!&amp;", ","")&amp;IF((XXX_III!#REF!="DO")*(XXX_III!#REF!&lt;&gt;0),XXX_III!#REF!&amp;", ","")</f>
        <v>#REF!</v>
      </c>
      <c r="C85" s="264">
        <f>IF(XXX_III!F7&lt;&gt;0,XXX_III!F7*(SUMIFS(XXX_III!F12:F48,XXX_III!D12:D48,"=DO",XXX_III!E12:E48,"&lt;&gt;0")+SUMIFS(XXX_III!G12:G48,XXX_III!D12:D48,"=DO",XXX_III!E12:E48,"&lt;&gt;0")+SUMIFS(XXX_III!H12:H48,XXX_III!D12:D48,"=DO",XXX_III!E12:E48,"&lt;&gt;0")+SUMIFS(XXX_III!I12:I48,XXX_III!D12:D48,"=DO",XXX_III!E12:E48,"&lt;&gt;0")),14*(SUMIFS(XXX_III!F12:F48,XXX_III!D12:D48,"=DO",XXX_III!E12:E48,"&lt;&gt;0")+SUMIFS(XXX_III!G12:G48,XXX_III!D12:D48,"=DO",XXX_III!E12:E48,"&lt;&gt;0")+SUMIFS(XXX_III!H12:H48,XXX_III!D12:D48,"=DO",XXX_III!E12:E48,"&lt;&gt;0")+SUMIFS(XXX_III!I12:I48,XXX_III!D12:D48,"=DO",XXX_III!E12:E48,"&lt;&gt;0")))+IF(XXX_III!L7&lt;&gt;0,XXX_III!L7*(SUMIFS(XXX_III!L12:L48,XXX_III!D12:D48,"=DO",XXX_III!E12:E48,"&lt;&gt;0")+SUMIFS(XXX_III!M12:M48,XXX_III!D12:D48,"=DO",XXX_III!E12:E48,"&lt;&gt;0")+SUMIFS(XXX_III!N12:N48,XXX_III!D12:D48,"=DO",XXX_III!E12:E48,"&lt;&gt;0")+SUMIFS(XXX_III!O12:O48,XXX_III!D12:D48,"=DO",XXX_III!E12:E48,"&lt;&gt;0")),14*(SUMIFS(XXX_III!L12:L48,XXX_III!D12:D48,"=DO",XXX_III!E12:E48,"&lt;&gt;0")+SUMIFS(XXX_III!M12:M48,XXX_III!D12:D48,"=DO",XXX_III!E12:E48,"&lt;&gt;0")+SUMIFS(XXX_III!N12:N48,XXX_III!D12:D48,"=DO",XXX_III!E12:E48,"&lt;&gt;0")+SUMIFS(XXX_III!O12:O48,XXX_III!D12:D48,"=DO",XXX_III!E12:E48,"&lt;&gt;0")))</f>
        <v>532</v>
      </c>
      <c r="D85" s="186"/>
      <c r="E85" s="187"/>
      <c r="F85" s="188"/>
      <c r="G85" s="152"/>
      <c r="H85" s="153"/>
      <c r="I85" s="160"/>
    </row>
    <row r="86" spans="1:9">
      <c r="A86" s="298" t="s">
        <v>52</v>
      </c>
      <c r="B86" s="253" t="e">
        <f>IF((XXX_III!D12="DA")*(XXX_III!E12&lt;&gt;0),XXX_III!B12&amp;", ","")&amp;IF((XXX_III!D13="DA")*(XXX_III!E13&lt;&gt;0),XXX_III!B13&amp;", ","")&amp;IF((XXX_III!D14="DA")*(XXX_III!E14&lt;&gt;0),XXX_III!B14&amp;", ","")&amp;IF((XXX_III!#REF!="DA")*(XXX_III!#REF!&lt;&gt;0),XXX_III!#REF!&amp;", ","")&amp;IF((XXX_III!#REF!="DA")*(XXX_III!#REF!&lt;&gt;0),XXX_III!#REF!&amp;", ","")&amp;IF((XXX_III!#REF!="DA")*(XXX_III!#REF!&lt;&gt;0),XXX_III!#REF!&amp;", ","")&amp;IF((XXX_III!D18="DA")*(XXX_III!E18&lt;&gt;0),XXX_III!B18&amp;", ","")&amp;IF((XXX_III!D19="DA")*(XXX_III!E19&lt;&gt;0),XXX_III!B19&amp;", ","")&amp;IF((XXX_III!D20="DA")*(XXX_III!E20&lt;&gt;0),XXX_III!B20&amp;", ","")&amp;IF((XXX_III!#REF!="DA")*(XXX_III!#REF!&lt;&gt;0),XXX_III!#REF!&amp;", ","")&amp;IF((XXX_III!D24="DA")*(XXX_III!E24&lt;&gt;0),XXX_III!B24&amp;", ","")&amp;IF((XXX_III!D25="DA")*(XXX_III!E25&lt;&gt;0),XXX_III!B25&amp;", ","")&amp;IF((XXX_III!#REF!="DA")*(XXX_III!#REF!&lt;&gt;0),XXX_III!#REF!&amp;", ","")&amp;IF((XXX_III!D32="DA")*(XXX_III!E32&lt;&gt;0),XXX_III!B32&amp;", ","")&amp;IF((XXX_III!D33="DA")*(XXX_III!E33&lt;&gt;0),XXX_III!B33&amp;", ","")&amp;IF((XXX_III!D36="DA")*(XXX_III!E36&lt;&gt;0),XXX_III!B36&amp;", ","")&amp;IF((XXX_III!D37="DA")*(XXX_III!E37&lt;&gt;0),XXX_III!B37&amp;", ","")&amp;IF((XXX_III!#REF!="DA")*(XXX_III!#REF!&lt;&gt;0),XXX_III!#REF!&amp;", ","")&amp;IF((XXX_III!D38="DA")*(XXX_III!E38&lt;&gt;0),XXX_III!B38&amp;", ","")&amp;IF((XXX_III!#REF!="DA")*(XXX_III!#REF!&lt;&gt;0),XXX_III!#REF!&amp;", ","")&amp;IF((XXX_III!#REF!="DA")*(XXX_III!#REF!&lt;&gt;0),XXX_III!#REF!&amp;", ","")&amp;IF((XXX_III!#REF!="DA")*(XXX_III!#REF!&lt;&gt;0),XXX_III!#REF!&amp;", ","")&amp;IF((XXX_III!#REF!="DA")*(XXX_III!#REF!&lt;&gt;0),XXX_III!#REF!&amp;", ","")&amp;IF((XXX_III!#REF!="DA")*(XXX_III!#REF!&lt;&gt;0),XXX_III!#REF!&amp;", ","")&amp;IF((XXX_III!D39="DA")*(XXX_III!E39&lt;&gt;0),XXX_III!B39&amp;", ","")&amp;IF((XXX_III!D40="DA")*(XXX_III!E40&lt;&gt;0),XXX_III!B40&amp;", ","")&amp;IF((XXX_III!D41="DA")*(XXX_III!E41&lt;&gt;0),XXX_III!B41&amp;", ","")&amp;IF((XXX_III!D42="DA")*(XXX_III!E42&lt;&gt;0),XXX_III!B42&amp;", ","")&amp;IF((XXX_III!#REF!="DA")*(XXX_III!#REF!&lt;&gt;0),XXX_III!#REF!&amp;", ","")&amp;IF((XXX_III!#REF!="DA")*(XXX_III!#REF!&lt;&gt;0),XXX_III!#REF!&amp;", ","")&amp;IF((XXX_III!#REF!="DA")*(XXX_III!#REF!&lt;&gt;0),XXX_III!#REF!&amp;", ","")&amp;IF((XXX_III!#REF!="DA")*(XXX_III!#REF!&lt;&gt;0),XXX_III!#REF!&amp;", ","")&amp;IF((XXX_III!#REF!="DA")*(XXX_III!#REF!&lt;&gt;0),XXX_III!#REF!&amp;", ","")&amp;IF((XXX_III!#REF!="DA")*(XXX_III!#REF!&lt;&gt;0),XXX_III!#REF!&amp;", ","")&amp;IF((XXX_III!#REF!="DA")*(XXX_III!#REF!&lt;&gt;0),XXX_III!#REF!&amp;", ","")&amp;IF((XXX_III!#REF!="DA")*(XXX_III!#REF!&lt;&gt;0),XXX_III!#REF!&amp;", ","")&amp;IF((XXX_III!#REF!="DA")*(XXX_III!#REF!&lt;&gt;0),XXX_III!#REF!&amp;", ","")</f>
        <v>#REF!</v>
      </c>
      <c r="C86" s="311">
        <f>IF(XXX_III!F7&lt;&gt;0,XXX_III!F7*(SUMIFS(XXX_III!F12:F48,XXX_III!D12:D48,"=DA",XXX_III!E12:E48,"=1")+SUMIFS(XXX_III!G12:G48,XXX_III!D12:D48,"=DA",XXX_III!E12:E48,"=1")+SUMIFS(XXX_III!H12:H48,XXX_III!D12:D48,"=DA",XXX_III!E12:E48,"=1")+SUMIFS(XXX_III!I12:I48,XXX_III!D12:D48,"=DA",XXX_III!E12:E48,"=1")),14*(SUMIFS(XXX_III!F12:F48,XXX_III!D12:D48,"=DA",XXX_III!E12:E48,"=1")+SUMIFS(XXX_III!G12:G48,XXX_III!D12:D48,"=DA",XXX_III!E12:E48,"=1")+SUMIFS(XXX_III!H12:H48,XXX_III!D12:D48,"=DA",XXX_III!E12:E48,"=1")+SUMIFS(XXX_III!I12:I48,XXX_III!D12:D48,"=DA",XXX_III!E12:E48,"=1")))+IF(XXX_III!L7&lt;&gt;0,XXX_III!L7*(SUMIFS(XXX_III!L12:L48,XXX_III!D12:D48,"=DA",XXX_III!E12:E48,"=1")+SUMIFS(XXX_III!M12:M48,XXX_III!D12:D48,"=DA",XXX_III!E12:E48,"=1")+SUMIFS(XXX_III!N12:N48,XXX_III!D12:D48,"=DA",XXX_III!E12:E48,"=1")+SUMIFS(XXX_III!O12:O48,XXX_III!D12:D48,"=DA",XXX_III!E12:E48,"=1")),14*(SUMIFS(XXX_III!L12:L48,XXX_III!D12:D48,"=DA",XXX_III!E12:E48,"=1")+SUMIFS(XXX_III!M12:M48,XXX_III!D12:D48,"=DA",XXX_III!E12:E48,"=1")+SUMIFS(XXX_III!N12:N48,XXX_III!D12:D48,"=DA",XXX_III!E12:E48,"=1")+SUMIFS(XXX_III!O12:O48,XXX_III!D12:D48,"=DA",XXX_III!E12:E48,"=1")))</f>
        <v>280</v>
      </c>
      <c r="D86" s="174"/>
      <c r="E86" s="191"/>
      <c r="F86" s="192"/>
      <c r="G86" s="157"/>
      <c r="H86" s="158"/>
    </row>
    <row r="87" spans="1:9" ht="15.75" thickBot="1">
      <c r="A87" s="163" t="s">
        <v>50</v>
      </c>
      <c r="B87" s="254" t="e">
        <f>IF((XXX_III!D12="DF")*(XXX_III!E12&lt;&gt;0),XXX_III!B12&amp;", ","")&amp;IF((XXX_III!D13="DF")*(XXX_III!E13&lt;&gt;0),XXX_III!B13&amp;", ","")&amp;IF((XXX_III!D14="DF")*(XXX_III!E14&lt;&gt;0),XXX_III!B14&amp;", ","")&amp;IF((XXX_III!#REF!="DF")*(XXX_III!#REF!&lt;&gt;0),XXX_III!#REF!&amp;", ","")&amp;IF((XXX_III!#REF!="DF")*(XXX_III!#REF!&lt;&gt;0),XXX_III!#REF!&amp;", ","")&amp;IF((XXX_III!#REF!="DF")*(XXX_III!#REF!&lt;&gt;0),XXX_III!#REF!&amp;", ","")&amp;IF((XXX_III!D18="DF")*(XXX_III!E18&lt;&gt;0),XXX_III!B18&amp;", ","")&amp;IF((XXX_III!D19="DF")*(XXX_III!E19&lt;&gt;0),XXX_III!B19&amp;", ","")&amp;IF((XXX_III!D20="DF")*(XXX_III!E20&lt;&gt;0),XXX_III!B20&amp;", ","")&amp;IF((XXX_III!#REF!="DF")*(XXX_III!#REF!&lt;&gt;0),XXX_III!#REF!&amp;", ","")&amp;IF((XXX_III!D24="DF")*(XXX_III!E24&lt;&gt;0),XXX_III!B24&amp;", ","")&amp;IF((XXX_III!D25="DF")*(XXX_III!E25&lt;&gt;0),XXX_III!B25&amp;", ","")&amp;IF((XXX_III!#REF!="DF")*(XXX_III!#REF!&lt;&gt;0),XXX_III!#REF!&amp;", ","")&amp;IF((XXX_III!D32="DF")*(XXX_III!E32&lt;&gt;0),XXX_III!B32&amp;", ","")&amp;IF((XXX_III!D33="DF")*(XXX_III!E33&lt;&gt;0),XXX_III!B33&amp;", ","")&amp;IF((XXX_III!D36="DF")*(XXX_III!E36&lt;&gt;0),XXX_III!B36&amp;", ","")&amp;IF((XXX_III!D37="DF")*(XXX_III!E37&lt;&gt;0),XXX_III!B37&amp;", ","")&amp;IF((XXX_III!#REF!="DF")*(XXX_III!#REF!&lt;&gt;0),XXX_III!#REF!&amp;", ","")&amp;IF((XXX_III!D38="DF")*(XXX_III!E38&lt;&gt;0),XXX_III!B38&amp;", ","")&amp;IF((XXX_III!#REF!="DF")*(XXX_III!#REF!&lt;&gt;0),XXX_III!#REF!&amp;", ","")&amp;IF((XXX_III!#REF!="DF")*(XXX_III!#REF!&lt;&gt;0),XXX_III!#REF!&amp;", ","")&amp;IF((XXX_III!#REF!="DF")*(XXX_III!#REF!&lt;&gt;0),XXX_III!#REF!&amp;", ","")&amp;IF((XXX_III!#REF!="DF")*(XXX_III!#REF!&lt;&gt;0),XXX_III!#REF!&amp;", ","")&amp;IF((XXX_III!#REF!="DF")*(XXX_III!#REF!&lt;&gt;0),XXX_III!#REF!&amp;", ","")&amp;IF((XXX_III!D39="DF")*(XXX_III!E39&lt;&gt;0),XXX_III!B39&amp;", ","")&amp;IF((XXX_III!D40="DF")*(XXX_III!E40&lt;&gt;0),XXX_III!B40&amp;", ","")&amp;IF((XXX_III!D41="DF")*(XXX_III!E41&lt;&gt;0),XXX_III!B41&amp;", ","")&amp;IF((XXX_III!D42="DF")*(XXX_III!E42&lt;&gt;0),XXX_III!B42&amp;", ","")&amp;IF((XXX_III!#REF!="DF")*(XXX_III!#REF!&lt;&gt;0),XXX_III!#REF!&amp;", ","")&amp;IF((XXX_III!#REF!="DF")*(XXX_III!#REF!&lt;&gt;0),XXX_III!#REF!&amp;", ","")&amp;IF((XXX_III!#REF!="DF")*(XXX_III!#REF!&lt;&gt;0),XXX_III!#REF!&amp;", ","")&amp;IF((XXX_III!#REF!="DF")*(XXX_III!#REF!&lt;&gt;0),XXX_III!#REF!&amp;", ","")&amp;IF((XXX_III!#REF!="DF")*(XXX_III!#REF!&lt;&gt;0),XXX_III!#REF!&amp;", ","")&amp;IF((XXX_III!#REF!="DF")*(XXX_III!#REF!&lt;&gt;0),XXX_III!#REF!&amp;", ","")&amp;IF((XXX_III!#REF!="DF")*(XXX_III!#REF!&lt;&gt;0),XXX_III!#REF!&amp;", ","")&amp;IF((XXX_III!#REF!="DF")*(XXX_III!#REF!&lt;&gt;0),XXX_III!#REF!&amp;", ","")&amp;IF((XXX_III!#REF!="DF")*(XXX_III!#REF!&lt;&gt;0),XXX_III!#REF!&amp;", ","")</f>
        <v>#REF!</v>
      </c>
      <c r="C87" s="265">
        <f>IF(XXX_III!F7&lt;&gt;0,XXX_III!F7*(SUMIFS(XXX_III!F12:F48,XXX_III!D12:D48,"=DF",XXX_III!E12:E48,"&gt;=0")+SUMIFS(XXX_III!G12:G48,XXX_III!D12:D48,"=DF",XXX_III!E12:E48,"&gt;=0")+SUMIFS(XXX_III!H12:H48,XXX_III!D12:D48,"=DF",XXX_III!E12:E48,"&gt;=0")+SUMIFS(XXX_III!I12:I48,XXX_III!D12:D48,"=DF",XXX_III!E12:E48,"&gt;=0")),14*(SUMIFS(XXX_III!F12:F48,XXX_III!D12:D48,"=DF",XXX_III!E12:E48,"&gt;=0")+SUMIFS(XXX_III!G12:G48,XXX_III!D12:D48,"=DF",XXX_III!E12:E48,"&gt;=0")+SUMIFS(XXX_III!H12:H48,XXX_III!D12:D48,"=DF",XXX_III!E12:E48,"&gt;=0")+SUMIFS(XXX_III!I12:I48,XXX_III!D12:D48,"=DF",XXX_III!E12:E48,"&gt;=0")))+IF(XXX_III!L7&lt;&gt;0,XXX_III!L7*(SUMIFS(XXX_III!L12:L48,XXX_III!D12:D48,"=DF",XXX_III!E12:E48,"&gt;=0")+SUMIFS(XXX_III!M12:M48,XXX_III!D12:D48,"=DF",XXX_III!E12:E48,"&gt;=0")+SUMIFS(XXX_III!N12:N48,XXX_III!D12:D48,"=DF",XXX_III!E12:E48,"&gt;=0")+SUMIFS(XXX_III!O12:O48,XXX_III!D12:D48,"=DF",XXX_III!E12:E48,"&gt;=0")),14*(SUMIFS(XXX_III!L12:L48,XXX_III!D12:D48,"=DF",XXX_III!E12:E48,"&gt;=0")+SUMIFS(XXX_III!M12:M48,XXX_III!D12:D48,"=DF",XXX_III!E12:E48,"&gt;=0")+SUMIFS(XXX_III!N12:N48,XXX_III!D12:D48,"=DF",XXX_III!E12:E48,"&gt;=0")+SUMIFS(XXX_III!O12:O48,XXX_III!D12:D48,"=DF",XXX_III!E12:E48,"&gt;=0")))</f>
        <v>336</v>
      </c>
      <c r="D87" s="197"/>
      <c r="E87" s="194"/>
      <c r="F87" s="195"/>
      <c r="G87" s="198"/>
      <c r="H87" s="199"/>
    </row>
    <row r="89" spans="1:9">
      <c r="C89" s="257">
        <f>SUM(C85:C86)</f>
        <v>812</v>
      </c>
    </row>
    <row r="90" spans="1:9" ht="18.75">
      <c r="B90" s="288" t="s">
        <v>27</v>
      </c>
    </row>
    <row r="91" spans="1:9" ht="30">
      <c r="D91" s="140"/>
      <c r="E91" s="140"/>
      <c r="F91" s="183" t="s">
        <v>23</v>
      </c>
      <c r="G91" s="184"/>
      <c r="H91" s="185"/>
    </row>
    <row r="92" spans="1:9">
      <c r="A92" s="143" t="s">
        <v>56</v>
      </c>
      <c r="D92" s="144"/>
      <c r="E92" s="144"/>
      <c r="F92" s="144"/>
      <c r="G92" s="140"/>
      <c r="H92" s="140"/>
    </row>
    <row r="93" spans="1:9" ht="15.75" thickBot="1">
      <c r="D93" s="144"/>
      <c r="E93" s="144"/>
      <c r="F93" s="144"/>
      <c r="G93" s="144"/>
      <c r="H93" s="144"/>
    </row>
    <row r="94" spans="1:9" ht="15.75" thickBot="1">
      <c r="A94" s="147" t="s">
        <v>18</v>
      </c>
      <c r="B94" s="251" t="s">
        <v>17</v>
      </c>
      <c r="C94" s="258" t="s">
        <v>20</v>
      </c>
      <c r="D94" s="147" t="s">
        <v>16</v>
      </c>
      <c r="E94" s="494" t="s">
        <v>22</v>
      </c>
      <c r="F94" s="495"/>
      <c r="G94" s="496" t="s">
        <v>21</v>
      </c>
      <c r="H94" s="497"/>
    </row>
    <row r="95" spans="1:9">
      <c r="A95" s="150" t="s">
        <v>46</v>
      </c>
      <c r="B95" s="252" t="str">
        <f>IF((XXX_IV!C12="DF")*(XXX_IV!E12&lt;&gt;0),XXX_IV!B12&amp;", ","")&amp;IF((XXX_IV!C13="DF")*(XXX_IV!E13&lt;&gt;0),XXX_IV!B13&amp;", ","")&amp;IF((XXX_IV!C14="DF")*(XXX_IV!E14&lt;&gt;0),XXX_IV!B14&amp;", ","")&amp;IF((XXX_IV!C15="DF")*(XXX_IV!E15&lt;&gt;0),XXX_IV!B15&amp;", ","")&amp;IF((XXX_IV!C16="DF")*(XXX_IV!E16&lt;&gt;0),XXX_IV!B16&amp;", ","")&amp;IF((XXX_IV!C17="DF")*(XXX_IV!E17&lt;&gt;0),XXX_IV!B17&amp;", ","")&amp;IF((XXX_IV!C18="DF")*(XXX_IV!E18&lt;&gt;0),XXX_IV!B18&amp;", ","")&amp;IF((XXX_IV!C19="DF")*(XXX_IV!E19&lt;&gt;0),XXX_IV!B19&amp;", ","")&amp;IF((XXX_IV!C20="DF")*(XXX_IV!E20&lt;&gt;0),XXX_IV!B20&amp;", ","")&amp;IF((XXX_IV!C21="DF")*(XXX_IV!E21&lt;&gt;0),XXX_IV!B21&amp;", ","")&amp;IF((XXX_IV!C22="DF")*(XXX_IV!E22&lt;&gt;0),XXX_IV!B22&amp;", ","")&amp;IF((XXX_IV!C23="DF")*(XXX_IV!E23&lt;&gt;0),XXX_IV!B23&amp;", ","")&amp;IF((XXX_IV!C24="DF")*(XXX_IV!E24&lt;&gt;0),XXX_IV!B24&amp;", ","")&amp;IF((XXX_IV!C25="DF")*(XXX_IV!E25&lt;&gt;0),XXX_IV!B25&amp;", ","")&amp;IF((XXX_IV!C26="DF")*(XXX_IV!E26&lt;&gt;0),XXX_IV!B26&amp;", ","")&amp;IF((XXX_IV!C27="DF")*(XXX_IV!E27&lt;&gt;0),XXX_IV!B27&amp;", ","")&amp;IF((XXX_IV!C28="DF")*(XXX_IV!E28&lt;&gt;0),XXX_IV!B28&amp;", ","")&amp;IF((XXX_IV!C29="DF")*(XXX_IV!E29&lt;&gt;0),XXX_IV!B29&amp;", ","")&amp;IF((XXX_IV!C30="DF")*(XXX_IV!E30&lt;&gt;0),XXX_IV!B30&amp;", ","")&amp;IF((XXX_IV!C31="DF")*(XXX_IV!E31&lt;&gt;0),XXX_IV!B31&amp;", ","")&amp;IF((XXX_IV!C32="DF")*(XXX_IV!E32&lt;&gt;0),XXX_IV!B32&amp;", ","")&amp;IF((XXX_IV!C33="DF")*(XXX_IV!E33&lt;&gt;0),XXX_IV!B33&amp;", ","")&amp;IF((XXX_IV!C34="DF")*(XXX_IV!E34&lt;&gt;0),XXX_IV!B34&amp;", ","")&amp;IF((XXX_IV!C35="DF")*(XXX_IV!E35&lt;&gt;0),XXX_IV!B35&amp;", ","")&amp;IF((XXX_IV!C36="DF")*(XXX_IV!E36&lt;&gt;0),XXX_IV!B36&amp;", ","")&amp;IF((XXX_IV!C37="DF")*(XXX_IV!E37&lt;&gt;0),XXX_IV!B37&amp;", ","")&amp;IF((XXX_IV!C38="DF")*(XXX_IV!E38&lt;&gt;0),XXX_IV!B38&amp;", ","")&amp;IF((XXX_IV!C39="DF")*(XXX_IV!E39&lt;&gt;0),XXX_IV!B39&amp;", ","")&amp;IF((XXX_IV!C40="DF")*(XXX_IV!E40&lt;&gt;0),XXX_IV!B40&amp;", ","")&amp;IF((XXX_IV!C41="DF")*(XXX_IV!E41&lt;&gt;0),XXX_IV!B41&amp;", ","")&amp;IF((XXX_IV!C42="DF")*(XXX_IV!E42&lt;&gt;0),XXX_IV!B42&amp;", ","")&amp;IF((XXX_IV!C43="DF")*(XXX_IV!E43&lt;&gt;0),XXX_IV!B47&amp;", ","")&amp;IF((XXX_IV!C44="DF")*(XXX_IV!E44&lt;&gt;0),XXX_IV!B44&amp;", ","")&amp;IF((XXX_IV!C45="DF")*(XXX_IV!E45&lt;&gt;0),XXX_IV!B45&amp;", ","")&amp;IF((XXX_IV!C46="DF")*(XXX_IV!E46&lt;&gt;0),XXX_IV!B46&amp;", ","")&amp;IF((XXX_IV!C47="DF")*(XXX_IV!E47&lt;&gt;0),XXX_IV!B47&amp;", ","")&amp;IF((XXX_IV!C48="DF")*(XXX_IV!E48&lt;&gt;0),XXX_IV!B48&amp;", ","")</f>
        <v/>
      </c>
      <c r="C95" s="310">
        <f>IF(XXX_IV!F7&lt;&gt;0,XXX_IV!F7*(SUMIFS(XXX_IV!F12:F48,XXX_IV!C12:C48,"=DF",XXX_IV!E12:E48,"=1",XXX_IV!D12:D48,"&lt;&gt;DF")+SUMIFS(XXX_IV!G12:G48,XXX_IV!C12:C48,"=DF",XXX_IV!E12:E48,"=1",XXX_IV!D12:D48,"&lt;&gt;DF")+SUMIFS(XXX_IV!H12:H48,XXX_IV!C12:C48,"=DF",XXX_IV!E12:E48,"=1",XXX_IV!D12:D48,"&lt;&gt;DF")+SUMIFS(XXX_IV!I12:I48,XXX_IV!C12:C48,"=DF",XXX_IV!E12:E48,"=1",XXX_IV!D12:D48,"&lt;&gt;DF")),14*(SUMIFS(XXX_IV!F12:F48,XXX_IV!C12:C48,"=DF",XXX_IV!E12:E48,"=1",XXX_IV!D12:D48,"&lt;&gt;DF")+SUMIFS(XXX_IV!G12:G48,XXX_IV!C12:C48,"=DF",XXX_IV!E12:E48,"=1",XXX_IV!D12:D48,"&lt;&gt;DF")+SUMIFS(XXX_IV!H12:H48,XXX_IV!C12:C48,"=DF",XXX_IV!E12:E48,"=1",XXX_IV!D12:D48,"&lt;&gt;DF")+SUMIFS(XXX_IV!I12:I48,XXX_IV!C12:C48,"=DF",XXX_IV!E12:E48,"=1",XXX_IV!D12:D48,"&lt;&gt;DF")))+IF(XXX_IV!L7&lt;&gt;0,XXX_IV!L7*(SUMIFS(XXX_IV!L12:L48,XXX_IV!C12:C48,"=DF",XXX_IV!E12:E48,"=1",XXX_IV!D12:D48,"&lt;&gt;DF")+SUMIFS(XXX_IV!M12:M48,XXX_IV!C12:C48,"=DF",XXX_IV!E12:E48,"=1",XXX_IV!D12:D48,"&lt;&gt;DF")+SUMIFS(XXX_IV!N12:N48,XXX_IV!C12:C48,"=DF",XXX_IV!E12:E48,"=1",XXX_IV!D12:D48,"&lt;&gt;DF")+SUMIFS(XXX_IV!O12:O48,XXX_IV!C12:C48,"=DF",XXX_IV!E12:E48,"=1",XXX_IV!D12:D48,"&lt;&gt;DF")),14*(SUMIFS(XXX_IV!L12:L48,XXX_IV!C12:C48,"=DF",XXX_IV!E12:E48,"=1",XXX_IV!D12:D48,"&lt;&gt;DF")+SUMIFS(XXX_IV!M12:M48,XXX_IV!C12:C48,"=DF",XXX_IV!E12:E48,"=1",XXX_IV!D12:D48,"&lt;&gt;DF")+SUMIFS(XXX_IV!N12:N48,XXX_IV!C12:C48,"=DF",XXX_IV!E12:E48,"=1",XXX_IV!D12:D48,"&lt;&gt;DF")+SUMIFS(XXX_IV!O12:O48,XXX_IV!C12:C48,"=DF",XXX_IV!E12:E48,"=1",XXX_IV!D12:D48,"&lt;&gt;DF")))+IF(XXX_IV!F7&lt;&gt;0,XXX_IV!F7*(SUMIFS(XXX_IV!I12:I48,XXX_IV!C12:C48,"=DF",XXX_IV!E12:E48,"=2",XXX_IV!D12:D48,"=DO")),14*(SUMIFS(XXX_IV!I12:I48,XXX_IV!C12:C48,"=DF",XXX_IV!E12:E48,"=2",XXX_IV!D12:D48,"=DO")))+IF(XXX_IV!L7&lt;&gt;0,XXX_IV!L7*(SUMIFS(XXX_IV!O12:O48,XXX_IV!C12:C48,"=DF",XXX_IV!E12:E48,"=2",XXX_IV!D12:D48,"=DO")),14*(SUMIFS(XXX_IV!O12:O48,XXX_IV!C12:C48,"=DF",XXX_IV!E12:E48,"=2",XXX_IV!D12:D48,"=DO")))</f>
        <v>0</v>
      </c>
      <c r="D95" s="186"/>
      <c r="E95" s="187"/>
      <c r="F95" s="188"/>
      <c r="G95" s="152"/>
      <c r="H95" s="153"/>
      <c r="I95" s="189"/>
    </row>
    <row r="96" spans="1:9">
      <c r="A96" s="155" t="s">
        <v>47</v>
      </c>
      <c r="B96" s="253" t="str">
        <f>IF((XXX_IV!C12="DD")*(XXX_IV!E12&lt;&gt;0),XXX_IV!B12&amp;", ","")&amp;IF((XXX_IV!C13="DD")*(XXX_IV!E13&lt;&gt;0),XXX_IV!B13&amp;", ","")&amp;IF((XXX_IV!C14="DD")*(XXX_IV!E14&lt;&gt;0),XXX_IV!B14&amp;", ","")&amp;IF((XXX_IV!C15="DD")*(XXX_IV!E15&lt;&gt;0),XXX_IV!B15&amp;", ","")&amp;IF((XXX_IV!C16="DD")*(XXX_IV!E16&lt;&gt;0),XXX_IV!B16&amp;", ","")&amp;IF((XXX_IV!C17="DD")*(XXX_IV!E17&lt;&gt;0),XXX_IV!B17&amp;", ","")&amp;IF((XXX_IV!C18="DD")*(XXX_IV!E18&lt;&gt;0),XXX_IV!B18&amp;", ","")&amp;IF((XXX_IV!C19="DD")*(XXX_IV!E19&lt;&gt;0),XXX_IV!B19&amp;", ","")&amp;IF((XXX_IV!C20="DD")*(XXX_IV!E20&lt;&gt;0),XXX_IV!B20&amp;", ","")&amp;IF((XXX_IV!C21="DD")*(XXX_IV!E21&lt;&gt;0),XXX_IV!B21&amp;", ","")&amp;IF((XXX_IV!C22="DD")*(XXX_IV!E22&lt;&gt;0),XXX_IV!B22&amp;", ","")&amp;IF((XXX_IV!C23="DD")*(XXX_IV!E23&lt;&gt;0),XXX_IV!B23&amp;", ","")&amp;IF((XXX_IV!C24="DD")*(XXX_IV!E24&lt;&gt;0),XXX_IV!B24&amp;", ","")&amp;IF((XXX_IV!C25="DD")*(XXX_IV!E25&lt;&gt;0),XXX_IV!B25&amp;", ","")&amp;IF((XXX_IV!C26="DD")*(XXX_IV!E26&lt;&gt;0),XXX_IV!B26&amp;", ","")&amp;IF((XXX_IV!C27="DD")*(XXX_IV!E27&lt;&gt;0),XXX_IV!B27&amp;", ","")&amp;IF((XXX_IV!C28="DD")*(XXX_IV!E28&lt;&gt;0),XXX_IV!B28&amp;", ","")&amp;IF((XXX_IV!C29="DD")*(XXX_IV!E29&lt;&gt;0),XXX_IV!B29&amp;", ","")&amp;IF((XXX_IV!C30="DD")*(XXX_IV!E30&lt;&gt;0),XXX_IV!B30&amp;", ","")&amp;IF((XXX_IV!C31="DD")*(XXX_IV!E31&lt;&gt;0),XXX_IV!B31&amp;", ","")&amp;IF((XXX_IV!C32="DD")*(XXX_IV!E32&lt;&gt;0),XXX_IV!B32&amp;", ","")&amp;IF((XXX_IV!C33="DD")*(XXX_IV!E33&lt;&gt;0),XXX_IV!B33&amp;", ","")&amp;IF((XXX_IV!C34="DD")*(XXX_IV!E34&lt;&gt;0),XXX_IV!B34&amp;", ","")&amp;IF((XXX_IV!C35="DD")*(XXX_IV!E35&lt;&gt;0),XXX_IV!B35&amp;", ","")&amp;IF((XXX_IV!C36="DD")*(XXX_IV!E36&lt;&gt;0),XXX_IV!B36&amp;", ","")&amp;IF((XXX_IV!C37="DD")*(XXX_IV!E37&lt;&gt;0),XXX_IV!B37&amp;", ","")&amp;IF((XXX_IV!C38="DD")*(XXX_IV!E38&lt;&gt;0),XXX_IV!B38&amp;", ","")&amp;IF((XXX_IV!C39="DD")*(XXX_IV!E39&lt;&gt;0),XXX_IV!B39&amp;", ","")&amp;IF((XXX_IV!C40="DD")*(XXX_IV!E40&lt;&gt;0),XXX_IV!B40&amp;", ","")&amp;IF((XXX_IV!C41="DD")*(XXX_IV!E41&lt;&gt;0),XXX_IV!B41&amp;", ","")&amp;IF((XXX_IV!C42="DD")*(XXX_IV!E42&lt;&gt;0),XXX_IV!B42&amp;", ","")&amp;IF((XXX_IV!C43="DD")*(XXX_IV!E43&lt;&gt;0),XXX_IV!B47&amp;", ","")&amp;IF((XXX_IV!C44="DD")*(XXX_IV!E44&lt;&gt;0),XXX_IV!B44&amp;", ","")&amp;IF((XXX_IV!C45="DD")*(XXX_IV!E45&lt;&gt;0),XXX_IV!B45&amp;", ","")&amp;IF((XXX_IV!C46="DD")*(XXX_IV!E46&lt;&gt;0),XXX_IV!B46&amp;", ","")&amp;IF((XXX_IV!C47="DD")*(XXX_IV!E47&lt;&gt;0),XXX_IV!B47&amp;", ","")&amp;IF((XXX_IV!C48="DD")*(XXX_IV!E48&lt;&gt;0),XXX_IV!B48&amp;", ","")</f>
        <v/>
      </c>
      <c r="C96" s="312">
        <f>IF(XXX_IV!F7&lt;&gt;0,XXX_IV!F7*(SUMIFS(XXX_IV!F12:F48,XXX_IV!C12:C48,"=DD",XXX_IV!E12:E48,"=1",XXX_IV!D12:D48,"&lt;&gt;DF")+SUMIFS(XXX_IV!G12:G48,XXX_IV!C12:C48,"=DD",XXX_IV!E12:E48,"=1",XXX_IV!D12:D48,"&lt;&gt;DF")+SUMIFS(XXX_IV!H12:H48,XXX_IV!C12:C48,"=DD",XXX_IV!E12:E48,"=1",XXX_IV!D12:D48,"&lt;&gt;DF")+SUMIFS(XXX_IV!I12:I48,XXX_IV!C12:C48,"=DD",XXX_IV!E12:E48,"=1",XXX_IV!D12:D48,"&lt;&gt;DF")),14*(SUMIFS(XXX_IV!F12:F48,XXX_IV!C12:C48,"=DD",XXX_IV!E12:E48,"=1",XXX_IV!D12:D48,"&lt;&gt;DF")+SUMIFS(XXX_IV!G12:G48,XXX_IV!C12:C48,"=DD",XXX_IV!E12:E48,"=1",XXX_IV!D12:D48,"&lt;&gt;DF")+SUMIFS(XXX_IV!H12:H48,XXX_IV!C12:C48,"=DD",XXX_IV!E12:E48,"=1",XXX_IV!D12:D48,"&lt;&gt;DF")+SUMIFS(XXX_IV!I12:I48,XXX_IV!C12:C48,"=DD",XXX_IV!E12:E48,"=1",XXX_IV!D12:D48,"&lt;&gt;DF")))+IF(XXX_IV!L7&lt;&gt;0,XXX_IV!L7*(SUMIFS(XXX_IV!L12:L48,XXX_IV!C12:C48,"=DD",XXX_IV!E12:E48,"=1",XXX_IV!D12:D48,"&lt;&gt;DF")+SUMIFS(XXX_IV!M12:M48,XXX_IV!C12:C48,"=DD",XXX_IV!E12:E48,"=1",XXX_IV!D12:D48,"&lt;&gt;DF")+SUMIFS(XXX_IV!N12:N48,XXX_IV!C12:C48,"=DD",XXX_IV!E12:E48,"=1",XXX_IV!D12:D48,"&lt;&gt;DF")+SUMIFS(XXX_IV!O12:O48,XXX_IV!C12:C48,"=DD",XXX_IV!E12:E48,"=1",XXX_IV!D12:D48,"&lt;&gt;DF")),14*(SUMIFS(XXX_IV!L12:L48,XXX_IV!C12:C48,"=DD",XXX_IV!E12:E48,"=1",XXX_IV!D12:D48,"&lt;&gt;DF")+SUMIFS(XXX_IV!M12:M48,XXX_IV!C12:C48,"=DD",XXX_IV!E12:E48,"=1",XXX_IV!D12:D48,"&lt;&gt;DF")+SUMIFS(XXX_IV!N12:N48,XXX_IV!C12:C48,"=DD",XXX_IV!E12:E48,"=1",XXX_IV!D12:D48,"&lt;&gt;DF")+SUMIFS(XXX_IV!O12:O48,XXX_IV!C12:C48,"=DD",XXX_IV!E12:E48,"=1",XXX_IV!D12:D48,"&lt;&gt;DF")))+IF(XXX_IV!F7&lt;&gt;0,XXX_IV!F7*(SUMIFS(XXX_IV!I12:I48,XXX_IV!C12:C48,"=DD",XXX_IV!E12:E48,"=2",XXX_IV!D12:D48,"=DO")),14*(SUMIFS(XXX_IV!I12:I48,XXX_IV!C12:C48,"=DD",XXX_IV!E12:E48,"=2",XXX_IV!D12:D48,"=DO")))+IF(XXX_IV!L7&lt;&gt;0,XXX_IV!L7*(SUMIFS(XXX_IV!O12:O48,XXX_IV!C12:C48,"=DD",XXX_IV!E12:E48,"=2",XXX_IV!D12:D48,"=DO")),14*(SUMIFS(XXX_IV!O12:O48,XXX_IV!C12:C48,"=DD",XXX_IV!E12:E48,"=2",XXX_IV!D12:D48,"=DO")))</f>
        <v>0</v>
      </c>
      <c r="D96" s="190"/>
      <c r="E96" s="191"/>
      <c r="F96" s="192"/>
      <c r="G96" s="157"/>
      <c r="H96" s="158"/>
      <c r="I96" s="189"/>
    </row>
    <row r="97" spans="1:9">
      <c r="A97" s="155" t="s">
        <v>48</v>
      </c>
      <c r="B97" s="253" t="str">
        <f>IF((XXX_IV!C12="DS")*(XXX_IV!E12&lt;&gt;0),XXX_IV!B12&amp;", ","")&amp;IF((XXX_IV!C13="DS")*(XXX_IV!E13&lt;&gt;0),XXX_IV!B13&amp;", ","")&amp;IF((XXX_IV!C14="DS")*(XXX_IV!E14&lt;&gt;0),XXX_IV!B14&amp;", ","")&amp;IF((XXX_IV!C15="DS")*(XXX_IV!E15&lt;&gt;0),XXX_IV!B15&amp;", ","")&amp;IF((XXX_IV!C16="DS")*(XXX_IV!E16&lt;&gt;0),XXX_IV!B16&amp;", ","")&amp;IF((XXX_IV!C17="DS")*(XXX_IV!E17&lt;&gt;0),XXX_IV!B17&amp;", ","")&amp;IF((XXX_IV!C18="DS")*(XXX_IV!E18&lt;&gt;0),XXX_IV!B18&amp;", ","")&amp;IF((XXX_IV!C19="DS")*(XXX_IV!E19&lt;&gt;0),XXX_IV!B19&amp;", ","")&amp;IF((XXX_IV!C20="DS")*(XXX_IV!E20&lt;&gt;0),XXX_IV!B20&amp;", ","")&amp;IF((XXX_IV!C21="DS")*(XXX_IV!E21&lt;&gt;0),XXX_IV!B21&amp;", ","")&amp;IF((XXX_IV!C22="DS")*(XXX_IV!E22&lt;&gt;0),XXX_IV!B22&amp;", ","")&amp;IF((XXX_IV!C23="DS")*(XXX_IV!E23&lt;&gt;0),XXX_IV!B23&amp;", ","")&amp;IF((XXX_IV!C24="DS")*(XXX_IV!E24&lt;&gt;0),XXX_IV!B24&amp;", ","")&amp;IF((XXX_IV!C25="DS")*(XXX_IV!E25&lt;&gt;0),XXX_IV!B25&amp;", ","")&amp;IF((XXX_IV!C26="DS")*(XXX_IV!E26&lt;&gt;0),XXX_IV!B26&amp;", ","")&amp;IF((XXX_IV!C27="DS")*(XXX_IV!E27&lt;&gt;0),XXX_IV!B27&amp;", ","")&amp;IF((XXX_IV!C28="DS")*(XXX_IV!E28&lt;&gt;0),XXX_IV!B28&amp;", ","")&amp;IF((XXX_IV!C29="DS")*(XXX_IV!E29&lt;&gt;0),XXX_IV!B29&amp;", ","")&amp;IF((XXX_IV!C30="DS")*(XXX_IV!E30&lt;&gt;0),XXX_IV!B30&amp;", ","")&amp;IF((XXX_IV!C31="DS")*(XXX_IV!E31&lt;&gt;0),XXX_IV!B31&amp;", ","")&amp;IF((XXX_IV!C32="DS")*(XXX_IV!E32&lt;&gt;0),XXX_IV!B32&amp;", ","")&amp;IF((XXX_IV!C33="DS")*(XXX_IV!E33&lt;&gt;0),XXX_IV!B33&amp;", ","")&amp;IF((XXX_IV!C34="DS")*(XXX_IV!E34&lt;&gt;0),XXX_IV!B34&amp;", ","")&amp;IF((XXX_IV!C35="DS")*(XXX_IV!E35&lt;&gt;0),XXX_IV!B35&amp;", ","")&amp;IF((XXX_IV!C36="DS")*(XXX_IV!E36&lt;&gt;0),XXX_IV!B36&amp;", ","")&amp;IF((XXX_IV!C37="DS")*(XXX_IV!E37&lt;&gt;0),XXX_IV!B37&amp;", ","")&amp;IF((XXX_IV!C38="DS")*(XXX_IV!E38&lt;&gt;0),XXX_IV!B38&amp;", ","")&amp;IF((XXX_IV!C39="DS")*(XXX_IV!E39&lt;&gt;0),XXX_IV!B39&amp;", ","")&amp;IF((XXX_IV!C40="DS")*(XXX_IV!E40&lt;&gt;0),XXX_IV!B40&amp;", ","")&amp;IF((XXX_IV!C41="DS")*(XXX_IV!E41&lt;&gt;0),XXX_IV!B41&amp;", ","")&amp;IF((XXX_IV!C42="DS")*(XXX_IV!E42&lt;&gt;0),XXX_IV!B42&amp;", ","")&amp;IF((XXX_IV!C43="DS")*(XXX_IV!E43&lt;&gt;0),XXX_IV!B47&amp;", ","")&amp;IF((XXX_IV!C44="DS")*(XXX_IV!E44&lt;&gt;0),XXX_IV!B44&amp;", ","")&amp;IF((XXX_IV!C45="DS")*(XXX_IV!E45&lt;&gt;0),XXX_IV!B45&amp;", ","")&amp;IF((XXX_IV!C46="DS")*(XXX_IV!E46&lt;&gt;0),XXX_IV!B46&amp;", ","")&amp;IF((XXX_IV!C47="DS")*(XXX_IV!E47&lt;&gt;0),XXX_IV!B47&amp;", ","")&amp;IF((XXX_IV!C48="DS")*(XXX_IV!E48&lt;&gt;0),XXX_IV!B48&amp;", ","")</f>
        <v/>
      </c>
      <c r="C97" s="312">
        <f>IF(XXX_IV!F7&lt;&gt;0,XXX_IV!F7*(SUMIFS(XXX_IV!F12:F48,XXX_IV!C12:C48,"=DS",XXX_IV!E12:E48,"=1",XXX_IV!D12:D48,"&lt;&gt;DF")+SUMIFS(XXX_IV!G12:G48,XXX_IV!C12:C48,"=DS",XXX_IV!E12:E48,"=1",XXX_IV!D12:D48,"&lt;&gt;DF")+SUMIFS(XXX_IV!H12:H48,XXX_IV!C12:C48,"=DS",XXX_IV!E12:E48,"=1",XXX_IV!D12:D48,"&lt;&gt;DF")+SUMIFS(XXX_IV!I12:I48,XXX_IV!C12:C48,"=DS",XXX_IV!E12:E48,"=1",XXX_IV!D12:D48,"&lt;&gt;DF")),14*(SUMIFS(XXX_IV!F12:F48,XXX_IV!C12:C48,"=DS",XXX_IV!E12:E48,"=1",XXX_IV!D12:D48,"&lt;&gt;DF")+SUMIFS(XXX_IV!G12:G48,XXX_IV!C12:C48,"=DS",XXX_IV!E12:E48,"=1",XXX_IV!D12:D48,"&lt;&gt;DF")+SUMIFS(XXX_IV!H12:H48,XXX_IV!C12:C48,"=DS",XXX_IV!E12:E48,"=1",XXX_IV!D12:D48,"&lt;&gt;DF")+SUMIFS(XXX_IV!I12:I48,XXX_IV!C12:C48,"=DS",XXX_IV!E12:E48,"=1",XXX_IV!D12:D48,"&lt;&gt;DF")))+IF(XXX_IV!L7&lt;&gt;0,XXX_IV!L7*(SUMIFS(XXX_IV!L12:L48,XXX_IV!C12:C48,"=DS",XXX_IV!E12:E48,"=1",XXX_IV!D12:D48,"&lt;&gt;DF")+SUMIFS(XXX_IV!M12:M48,XXX_IV!C12:C48,"=DS",XXX_IV!E12:E48,"=1",XXX_IV!D12:D48,"&lt;&gt;DF")+SUMIFS(XXX_IV!N12:N48,XXX_IV!C12:C48,"=DS",XXX_IV!E12:E48,"=1",XXX_IV!D12:D48,"&lt;&gt;DF")+SUMIFS(XXX_IV!O12:O48,XXX_IV!C12:C48,"=DS",XXX_IV!E12:E48,"=1",XXX_IV!D12:D48,"&lt;&gt;DF")),14*(SUMIFS(XXX_IV!L12:L48,XXX_IV!C12:C48,"=DS",XXX_IV!E12:E48,"=1",XXX_IV!D12:D48,"&lt;&gt;DF")+SUMIFS(XXX_IV!M12:M48,XXX_IV!C12:C48,"=DS",XXX_IV!E12:E48,"=1",XXX_IV!D12:D48,"&lt;&gt;DF")+SUMIFS(XXX_IV!N12:N48,XXX_IV!C12:C48,"=DS",XXX_IV!E12:E48,"=1",XXX_IV!D12:D48,"&lt;&gt;DF")+SUMIFS(XXX_IV!O12:O48,XXX_IV!C12:C48,"=DS",XXX_IV!E12:E48,"=1",XXX_IV!D12:D48,"&lt;&gt;DF")))+IF(XXX_IV!F7&lt;&gt;0,XXX_IV!F7*(SUMIFS(XXX_IV!I12:I48,XXX_IV!C12:C48,"=DS",XXX_IV!E12:E48,"=2",XXX_IV!D12:D48,"=DO")),14*(SUMIFS(XXX_IV!I12:I48,XXX_IV!C12:C48,"=DS",XXX_IV!E12:E48,"=2",XXX_IV!D12:D48,"=DO")))+IF(XXX_IV!L7&lt;&gt;0,XXX_IV!L7*(SUMIFS(XXX_IV!O12:O48,XXX_IV!C12:C48,"=DS",XXX_IV!E12:E48,"=2",XXX_IV!D12:D48,"=DO")),14*(SUMIFS(XXX_IV!O12:O48,XXX_IV!C12:C48,"=DS",XXX_IV!E12:E48,"=2",XXX_IV!D12:D48,"=DO")))</f>
        <v>0</v>
      </c>
      <c r="D97" s="190"/>
      <c r="E97" s="191"/>
      <c r="F97" s="192"/>
      <c r="G97" s="157"/>
      <c r="H97" s="158"/>
      <c r="I97" s="189"/>
    </row>
    <row r="98" spans="1:9" ht="15.75" thickBot="1">
      <c r="A98" s="163" t="s">
        <v>49</v>
      </c>
      <c r="B98" s="254" t="str">
        <f>IF((XXX_IV!C12="DC")*(XXX_IV!E12&lt;&gt;0),XXX_IV!B12&amp;", ","")&amp;IF((XXX_IV!C13="DC")*(XXX_IV!E13&lt;&gt;0),XXX_IV!B13&amp;", ","")&amp;IF((XXX_IV!C14="DC")*(XXX_IV!E14&lt;&gt;0),XXX_IV!B14&amp;", ","")&amp;IF((XXX_IV!C15="DC")*(XXX_IV!E15&lt;&gt;0),XXX_IV!B15&amp;", ","")&amp;IF((XXX_IV!C16="DC")*(XXX_IV!E16&lt;&gt;0),XXX_IV!B16&amp;", ","")&amp;IF((XXX_IV!C17="DC")*(XXX_IV!E17&lt;&gt;0),XXX_IV!B17&amp;", ","")&amp;IF((XXX_IV!C18="DC")*(XXX_IV!E18&lt;&gt;0),XXX_IV!B18&amp;", ","")&amp;IF((XXX_IV!C19="DC")*(XXX_IV!E19&lt;&gt;0),XXX_IV!B19&amp;", ","")&amp;IF((XXX_IV!C20="DC")*(XXX_IV!E20&lt;&gt;0),XXX_IV!B20&amp;", ","")&amp;IF((XXX_IV!C21="DC")*(XXX_IV!E21&lt;&gt;0),XXX_IV!B21&amp;", ","")&amp;IF((XXX_IV!C22="DC")*(XXX_IV!E22&lt;&gt;0),XXX_IV!B22&amp;", ","")&amp;IF((XXX_IV!C23="DC")*(XXX_IV!E23&lt;&gt;0),XXX_IV!B23&amp;", ","")&amp;IF((XXX_IV!C24="DC")*(XXX_IV!E24&lt;&gt;0),XXX_IV!B24&amp;", ","")&amp;IF((XXX_IV!C25="DC")*(XXX_IV!E25&lt;&gt;0),XXX_IV!B25&amp;", ","")&amp;IF((XXX_IV!C26="DC")*(XXX_IV!E26&lt;&gt;0),XXX_IV!B26&amp;", ","")&amp;IF((XXX_IV!C27="DC")*(XXX_IV!E27&lt;&gt;0),XXX_IV!B27&amp;", ","")&amp;IF((XXX_IV!C28="DC")*(XXX_IV!E28&lt;&gt;0),XXX_IV!B28&amp;", ","")&amp;IF((XXX_IV!C29="DC")*(XXX_IV!E29&lt;&gt;0),XXX_IV!B29&amp;", ","")&amp;IF((XXX_IV!C30="DC")*(XXX_IV!E30&lt;&gt;0),XXX_IV!B30&amp;", ","")&amp;IF((XXX_IV!C31="DC")*(XXX_IV!E31&lt;&gt;0),XXX_IV!B31&amp;", ","")&amp;IF((XXX_IV!C32="DC")*(XXX_IV!E32&lt;&gt;0),XXX_IV!B32&amp;", ","")&amp;IF((XXX_IV!C33="DC")*(XXX_IV!E33&lt;&gt;0),XXX_IV!B33&amp;", ","")&amp;IF((XXX_IV!C34="DC")*(XXX_IV!E34&lt;&gt;0),XXX_IV!B34&amp;", ","")&amp;IF((XXX_IV!C35="DC")*(XXX_IV!E35&lt;&gt;0),XXX_IV!B35&amp;", ","")&amp;IF((XXX_IV!C36="DC")*(XXX_IV!E36&lt;&gt;0),XXX_IV!B36&amp;", ","")&amp;IF((XXX_IV!C37="DC")*(XXX_IV!E37&lt;&gt;0),XXX_IV!B37&amp;", ","")&amp;IF((XXX_IV!C38="DC")*(XXX_IV!E38&lt;&gt;0),XXX_IV!B38&amp;", ","")&amp;IF((XXX_IV!C39="DC")*(XXX_IV!E39&lt;&gt;0),XXX_IV!B39&amp;", ","")&amp;IF((XXX_IV!C40="DC")*(XXX_IV!E40&lt;&gt;0),XXX_IV!B40&amp;", ","")&amp;IF((XXX_IV!C41="DC")*(XXX_IV!E41&lt;&gt;0),XXX_IV!B41&amp;", ","")&amp;IF((XXX_IV!C42="DC")*(XXX_IV!E42&lt;&gt;0),XXX_IV!B42&amp;", ","")&amp;IF((XXX_IV!C43="DC")*(XXX_IV!E43&lt;&gt;0),XXX_IV!B47&amp;", ","")&amp;IF((XXX_IV!C44="DC")*(XXX_IV!E44&lt;&gt;0),XXX_IV!B44&amp;", ","")&amp;IF((XXX_IV!C45="DC")*(XXX_IV!E45&lt;&gt;0),XXX_IV!B45&amp;", ","")&amp;IF((XXX_IV!C46="DC")*(XXX_IV!E46&lt;&gt;0),XXX_IV!B46&amp;", ","")&amp;IF((XXX_IV!C47="DC")*(XXX_IV!E47&lt;&gt;0),XXX_IV!B47&amp;", ","")&amp;IF((XXX_IV!C48="DC")*(XXX_IV!E48&lt;&gt;0),XXX_IV!B48&amp;", ","")</f>
        <v/>
      </c>
      <c r="C98" s="313">
        <f>IF(XXX_IV!F7&lt;&gt;0,XXX_IV!F7*(SUMIFS(XXX_IV!F12:F48,XXX_IV!C12:C48,"=DC",XXX_IV!E12:E48,"=1",XXX_IV!D12:D48,"&lt;&gt;DF")+SUMIFS(XXX_IV!G12:G48,XXX_IV!C12:C48,"=DC",XXX_IV!E12:E48,"=1",XXX_IV!D12:D48,"&lt;&gt;DF")+SUMIFS(XXX_IV!H12:H48,XXX_IV!C12:C48,"=DC",XXX_IV!E12:E48,"=1",XXX_IV!D12:D48,"&lt;&gt;DF")+SUMIFS(XXX_IV!I12:I48,XXX_IV!C12:C48,"=DC",XXX_IV!E12:E48,"=1",XXX_IV!D12:D48,"&lt;&gt;DF")),14*(SUMIFS(XXX_IV!F12:F48,XXX_IV!C12:C48,"=DC",XXX_IV!E12:E48,"=1",XXX_IV!D12:D48,"&lt;&gt;DF")+SUMIFS(XXX_IV!G12:G48,XXX_IV!C12:C48,"=DC",XXX_IV!E12:E48,"=1",XXX_IV!D12:D48,"&lt;&gt;DF")+SUMIFS(XXX_IV!H12:H48,XXX_IV!C12:C48,"=DC",XXX_IV!E12:E48,"=1",XXX_IV!D12:D48,"&lt;&gt;DF")+SUMIFS(XXX_IV!I12:I48,XXX_IV!C12:C48,"=DC",XXX_IV!E12:E48,"=1",XXX_IV!D12:D48,"&lt;&gt;DF")))+IF(XXX_IV!L7&lt;&gt;0,XXX_IV!L7*(SUMIFS(XXX_IV!L12:L48,XXX_IV!C12:C48,"=DC",XXX_IV!E12:E48,"=1",XXX_IV!D12:D48,"&lt;&gt;DF")+SUMIFS(XXX_IV!M12:M48,XXX_IV!C12:C48,"=DC",XXX_IV!E12:E48,"=1",XXX_IV!D12:D48,"&lt;&gt;DF")+SUMIFS(XXX_IV!N12:N48,XXX_IV!C12:C48,"=DC",XXX_IV!E12:E48,"=1",XXX_IV!D12:D48,"&lt;&gt;DF")+SUMIFS(XXX_IV!O12:O48,XXX_IV!C12:C48,"=DC",XXX_IV!E12:E48,"=1",XXX_IV!D12:D48,"&lt;&gt;DF")),14*(SUMIFS(XXX_IV!L12:L48,XXX_IV!C12:C48,"=DC",XXX_IV!E12:E48,"=1",XXX_IV!D12:D48,"&lt;&gt;DF")+SUMIFS(XXX_IV!M12:M48,XXX_IV!C12:C48,"=DC",XXX_IV!E12:E48,"=1",XXX_IV!D12:D48,"&lt;&gt;DF")+SUMIFS(XXX_IV!N12:N48,XXX_IV!C12:C48,"=DC",XXX_IV!E12:E48,"=1",XXX_IV!D12:D48,"&lt;&gt;DF")+SUMIFS(XXX_IV!O12:O48,XXX_IV!C12:C48,"=DC",XXX_IV!E12:E48,"=1",XXX_IV!D12:D48,"&lt;&gt;DF")))+IF(XXX_IV!F7&lt;&gt;0,XXX_IV!F7*(SUMIFS(XXX_IV!I12:I48,XXX_IV!C12:C48,"=DC",XXX_IV!E12:E48,"=2",XXX_IV!D12:D48,"=DO")),14*(SUMIFS(XXX_IV!I12:I48,XXX_IV!C12:C48,"=DC",XXX_IV!E12:E48,"=2",XXX_IV!D12:D48,"=DO")))+IF(XXX_IV!L7&lt;&gt;0,XXX_IV!L7*(SUMIFS(XXX_IV!O12:O48,XXX_IV!C12:C48,"=DC",XXX_IV!E12:E48,"=2",XXX_IV!D12:D48,"=DO")),14*(SUMIFS(XXX_IV!O12:O48,XXX_IV!C12:C48,"=DC",XXX_IV!E12:E48,"=2",XXX_IV!D12:D48,"=DO")))</f>
        <v>0</v>
      </c>
      <c r="D98" s="193"/>
      <c r="E98" s="194"/>
      <c r="F98" s="195"/>
      <c r="G98" s="164"/>
      <c r="H98" s="165"/>
      <c r="I98" s="189"/>
    </row>
    <row r="99" spans="1:9" ht="15.75" hidden="1" thickBot="1">
      <c r="A99" s="266"/>
      <c r="B99" s="254"/>
      <c r="C99" s="287"/>
      <c r="D99" s="193"/>
      <c r="E99" s="194"/>
      <c r="F99" s="195"/>
      <c r="G99" s="198"/>
      <c r="H99" s="199"/>
      <c r="I99" s="189"/>
    </row>
    <row r="100" spans="1:9">
      <c r="C100" s="257">
        <f>SUM(C95:C99)</f>
        <v>0</v>
      </c>
      <c r="I100" s="189"/>
    </row>
    <row r="101" spans="1:9" ht="15.75" thickBot="1">
      <c r="A101" s="143" t="s">
        <v>53</v>
      </c>
      <c r="D101" s="144"/>
      <c r="E101" s="144"/>
      <c r="F101" s="144"/>
      <c r="G101" s="144"/>
      <c r="H101" s="144"/>
      <c r="I101" s="189"/>
    </row>
    <row r="102" spans="1:9" ht="15.75" thickBot="1">
      <c r="A102" s="147" t="s">
        <v>18</v>
      </c>
      <c r="B102" s="251" t="s">
        <v>17</v>
      </c>
      <c r="C102" s="258" t="s">
        <v>20</v>
      </c>
      <c r="D102" s="147" t="s">
        <v>16</v>
      </c>
      <c r="E102" s="494" t="s">
        <v>22</v>
      </c>
      <c r="F102" s="495"/>
      <c r="G102" s="496" t="s">
        <v>21</v>
      </c>
      <c r="H102" s="497"/>
      <c r="I102" s="196"/>
    </row>
    <row r="103" spans="1:9">
      <c r="A103" s="150" t="s">
        <v>51</v>
      </c>
      <c r="B103" s="252" t="str">
        <f>IF((XXX_IV!D12="DO")*(XXX_IV!E12&lt;&gt;0),XXX_IV!B12&amp;", ","")&amp;IF((XXX_IV!D13="DO")*(XXX_IV!E13&lt;&gt;0),XXX_IV!B13&amp;", ","")&amp;IF((XXX_IV!D14="DO")*(XXX_IV!E14&lt;&gt;0),XXX_IV!B14&amp;", ","")&amp;IF((XXX_IV!D15="DO")*(XXX_IV!E15&lt;&gt;0),XXX_IV!B15&amp;", ","")&amp;IF((XXX_IV!D16="DO")*(XXX_IV!E16&lt;&gt;0),XXX_IV!B16&amp;", ","")&amp;IF((XXX_IV!D17="DO")*(XXX_IV!E17&lt;&gt;0),XXX_IV!B17&amp;", ","")&amp;IF((XXX_IV!D18="DO")*(XXX_IV!E18&lt;&gt;0),XXX_IV!B18&amp;", ","")&amp;IF((XXX_IV!D19="DO")*(XXX_IV!E19&lt;&gt;0),XXX_IV!B19&amp;", ","")&amp;IF((XXX_IV!D20="DO")*(XXX_IV!E20&lt;&gt;0),XXX_IV!B20&amp;", ","")&amp;IF((XXX_IV!D21="DO")*(XXX_IV!E21&lt;&gt;0),XXX_IV!B21&amp;", ","")&amp;IF((XXX_IV!D22="DO")*(XXX_IV!E22&lt;&gt;0),XXX_IV!B22&amp;", ","")&amp;IF((XXX_IV!D23="DO")*(XXX_IV!E23&lt;&gt;0),XXX_IV!B23&amp;", ","")&amp;IF((XXX_IV!D24="DO")*(XXX_IV!E24&lt;&gt;0),XXX_IV!B24&amp;", ","")&amp;IF((XXX_IV!D25="DO")*(XXX_IV!E25&lt;&gt;0),XXX_IV!B25&amp;", ","")&amp;IF((XXX_IV!D26="DO")*(XXX_IV!E26&lt;&gt;0),XXX_IV!B26&amp;", ","")&amp;IF((XXX_IV!D27="DO")*(XXX_IV!E27&lt;&gt;0),XXX_IV!B27&amp;", ","")&amp;IF((XXX_IV!D28="DO")*(XXX_IV!E28&lt;&gt;0),XXX_IV!B28&amp;", ","")&amp;IF((XXX_IV!D29="DO")*(XXX_IV!E29&lt;&gt;0),XXX_IV!B29&amp;", ","")&amp;IF((XXX_IV!D30="DO")*(XXX_IV!E30&lt;&gt;0),XXX_IV!B30&amp;", ","")&amp;IF((XXX_IV!D31="DO")*(XXX_IV!E31&lt;&gt;0),XXX_IV!B31&amp;", ","")&amp;IF((XXX_IV!D32="DO")*(XXX_IV!E32&lt;&gt;0),XXX_IV!B32&amp;", ","")&amp;IF((XXX_IV!D33="DO")*(XXX_IV!E33&lt;&gt;0),XXX_IV!B33&amp;", ","")&amp;IF((XXX_IV!D34="DO")*(XXX_IV!E34&lt;&gt;0),XXX_IV!B34&amp;", ","")&amp;IF((XXX_IV!D35="DO")*(XXX_IV!E35&lt;&gt;0),XXX_IV!B35&amp;", ","")&amp;IF((XXX_IV!D36="DO")*(XXX_IV!E36&lt;&gt;0),XXX_IV!B36&amp;", ","")&amp;IF((XXX_IV!D37="DO")*(XXX_IV!E37&lt;&gt;0),XXX_IV!B37&amp;", ","")&amp;IF((XXX_IV!D38="DO")*(XXX_IV!E38&lt;&gt;0),XXX_IV!B38&amp;", ","")&amp;IF((XXX_IV!D39="DO")*(XXX_IV!E39&lt;&gt;0),XXX_IV!B39&amp;", ","")&amp;IF((XXX_IV!D40="DO")*(XXX_IV!E40&lt;&gt;0),XXX_IV!B40&amp;", ","")&amp;IF((XXX_IV!D41="DO")*(XXX_IV!E41&lt;&gt;0),XXX_IV!B41&amp;", ","")&amp;IF((XXX_IV!D42="DO")*(XXX_IV!E42&lt;&gt;0),XXX_IV!B42&amp;", ","")&amp;IF((XXX_IV!D43="DO")*(XXX_IV!E43&lt;&gt;0),XXX_IV!B43&amp;", ","")&amp;IF((XXX_IV!D44="DO")*(XXX_IV!E44&lt;&gt;0),XXX_IV!B44&amp;", ","")&amp;IF((XXX_IV!D45="DO")*(XXX_IV!E45&lt;&gt;0),XXX_IV!B45&amp;", ","")&amp;IF((XXX_IV!D46="DO")*(XXX_IV!E46&lt;&gt;0),XXX_IV!B46&amp;", ","")&amp;IF((XXX_IV!D47="DO")*(XXX_IV!E47&lt;&gt;0),XXX_IV!B47&amp;", ","")&amp;IF((XXX_IV!D48="DO")*(XXX_IV!E48&lt;&gt;0),XXX_IV!B48&amp;", ","")</f>
        <v/>
      </c>
      <c r="C103" s="264">
        <f>IF(XXX_IV!F7&lt;&gt;0,XXX_IV!F7*(SUMIFS(XXX_IV!F12:F48,XXX_IV!D12:D48,"=DO",XXX_IV!E12:E48,"&lt;&gt;0")+SUMIFS(XXX_IV!G12:G48,XXX_IV!D12:D48,"=DO",XXX_IV!E12:E48,"&lt;&gt;0")+SUMIFS(XXX_IV!H12:H48,XXX_IV!D12:D48,"=DO",XXX_IV!E12:E48,"&lt;&gt;0")+SUMIFS(XXX_IV!I12:I48,XXX_IV!D12:D48,"=DO",XXX_IV!E12:E48,"&lt;&gt;0")),14*(SUMIFS(XXX_IV!F12:F48,XXX_IV!D12:D48,"=DO",XXX_IV!E12:E48,"&lt;&gt;0")+SUMIFS(XXX_IV!G12:G48,XXX_IV!D12:D48,"=DO",XXX_IV!E12:E48,"&lt;&gt;0")+SUMIFS(XXX_IV!H12:H48,XXX_IV!D12:D48,"=DO",XXX_IV!E12:E48,"&lt;&gt;0")+SUMIFS(XXX_IV!I12:I48,XXX_IV!D12:D48,"=DO",XXX_IV!E12:E48,"&lt;&gt;0")))+IF(XXX_IV!L7&lt;&gt;0,XXX_IV!L7*(SUMIFS(XXX_IV!L12:L48,XXX_IV!D12:D48,"=DO",XXX_IV!E12:E48,"&lt;&gt;0")+SUMIFS(XXX_IV!M12:M48,XXX_IV!D12:D48,"=DO",XXX_IV!E12:E48,"&lt;&gt;0")+SUMIFS(XXX_IV!N12:N48,XXX_IV!D12:D48,"=DO",XXX_IV!E12:E48,"&lt;&gt;0")+SUMIFS(XXX_IV!O12:O48,XXX_IV!D12:D48,"=DO",XXX_IV!E12:E48,"&lt;&gt;0")),14*(SUMIFS(XXX_IV!L12:L48,XXX_IV!D12:D48,"=DO",XXX_IV!E12:E48,"&lt;&gt;0")+SUMIFS(XXX_IV!M12:M48,XXX_IV!D12:D48,"=DO",XXX_IV!E12:E48,"&lt;&gt;0")+SUMIFS(XXX_IV!N12:N48,XXX_IV!D12:D48,"=DO",XXX_IV!E12:E48,"&lt;&gt;0")+SUMIFS(XXX_IV!O12:O48,XXX_IV!D12:D48,"=DO",XXX_IV!E12:E48,"&lt;&gt;0")))</f>
        <v>0</v>
      </c>
      <c r="D103" s="186"/>
      <c r="E103" s="187"/>
      <c r="F103" s="188"/>
      <c r="G103" s="152"/>
      <c r="H103" s="153"/>
      <c r="I103" s="189"/>
    </row>
    <row r="104" spans="1:9">
      <c r="A104" s="155" t="s">
        <v>52</v>
      </c>
      <c r="B104" s="253" t="str">
        <f>IF((XXX_IV!D12="DA")*(XXX_IV!E12&lt;&gt;0),XXX_IV!B12&amp;", ","")&amp;IF((XXX_IV!D13="DA")*(XXX_IV!E13&lt;&gt;0),XXX_IV!B13&amp;", ","")&amp;IF((XXX_IV!D14="DA")*(XXX_IV!E14&lt;&gt;0),XXX_IV!B14&amp;", ","")&amp;IF((XXX_IV!D15="DA")*(XXX_IV!E15&lt;&gt;0),XXX_IV!B15&amp;", ","")&amp;IF((XXX_IV!D16="DA")*(XXX_IV!E16&lt;&gt;0),XXX_IV!B16&amp;", ","")&amp;IF((XXX_IV!D17="DA")*(XXX_IV!E17&lt;&gt;0),XXX_IV!B17&amp;", ","")&amp;IF((XXX_IV!D18="DA")*(XXX_IV!E18&lt;&gt;0),XXX_IV!B18&amp;", ","")&amp;IF((XXX_IV!D19="DA")*(XXX_IV!E19&lt;&gt;0),XXX_IV!B19&amp;", ","")&amp;IF((XXX_IV!D20="DA")*(XXX_IV!E20&lt;&gt;0),XXX_IV!B20&amp;", ","")&amp;IF((XXX_IV!D21="DA")*(XXX_IV!E21&lt;&gt;0),XXX_IV!B21&amp;", ","")&amp;IF((XXX_IV!D22="DA")*(XXX_IV!E22&lt;&gt;0),XXX_IV!B22&amp;", ","")&amp;IF((XXX_IV!D23="DA")*(XXX_IV!E23&lt;&gt;0),XXX_IV!B23&amp;", ","")&amp;IF((XXX_IV!D24="DA")*(XXX_IV!E24&lt;&gt;0),XXX_IV!B24&amp;", ","")&amp;IF((XXX_IV!D25="DA")*(XXX_IV!E25&lt;&gt;0),XXX_IV!B25&amp;", ","")&amp;IF((XXX_IV!D26="DA")*(XXX_IV!E26&lt;&gt;0),XXX_IV!B26&amp;", ","")&amp;IF((XXX_IV!D27="DA")*(XXX_IV!E27&lt;&gt;0),XXX_IV!B27&amp;", ","")&amp;IF((XXX_IV!D28="DA")*(XXX_IV!E28&lt;&gt;0),XXX_IV!B28&amp;", ","")&amp;IF((XXX_IV!D29="DA")*(XXX_IV!E29&lt;&gt;0),XXX_IV!B29&amp;", ","")&amp;IF((XXX_IV!D30="DA")*(XXX_IV!E30&lt;&gt;0),XXX_IV!B30&amp;", ","")&amp;IF((XXX_IV!D31="DA")*(XXX_IV!E31&lt;&gt;0),XXX_IV!B31&amp;", ","")&amp;IF((XXX_IV!D32="DA")*(XXX_IV!E32&lt;&gt;0),XXX_IV!B32&amp;", ","")&amp;IF((XXX_IV!D33="DA")*(XXX_IV!E33&lt;&gt;0),XXX_IV!B33&amp;", ","")&amp;IF((XXX_IV!D34="DA")*(XXX_IV!E34&lt;&gt;0),XXX_IV!B34&amp;", ","")&amp;IF((XXX_IV!D35="DA")*(XXX_IV!E35&lt;&gt;0),XXX_IV!B35&amp;", ","")&amp;IF((XXX_IV!D36="DA")*(XXX_IV!E36&lt;&gt;0),XXX_IV!B36&amp;", ","")&amp;IF((XXX_IV!D37="DA")*(XXX_IV!E37&lt;&gt;0),XXX_IV!B37&amp;", ","")&amp;IF((XXX_IV!D38="DA")*(XXX_IV!E38&lt;&gt;0),XXX_IV!B38&amp;", ","")&amp;IF((XXX_IV!D39="DA")*(XXX_IV!E39&lt;&gt;0),XXX_IV!B39&amp;", ","")&amp;IF((XXX_IV!D40="DA")*(XXX_IV!E40&lt;&gt;0),XXX_IV!B40&amp;", ","")&amp;IF((XXX_IV!D41="DA")*(XXX_IV!E41&lt;&gt;0),XXX_IV!B41&amp;", ","")&amp;IF((XXX_IV!D42="DA")*(XXX_IV!E42&lt;&gt;0),XXX_IV!B42&amp;", ","")&amp;IF((XXX_IV!D43="DA")*(XXX_IV!E43&lt;&gt;0),XXX_IV!B43&amp;", ","")&amp;IF((XXX_IV!D44="DA")*(XXX_IV!E44&lt;&gt;0),XXX_IV!B44&amp;", ","")&amp;IF((XXX_IV!D45="DA")*(XXX_IV!E45&lt;&gt;0),XXX_IV!B45&amp;", ","")&amp;IF((XXX_IV!D46="DA")*(XXX_IV!E46&lt;&gt;0),XXX_IV!B46&amp;", ","")&amp;IF((XXX_IV!D47="DA")*(XXX_IV!E47&lt;&gt;0),XXX_IV!B47&amp;", ","")&amp;IF((XXX_IV!D48="DA")*(XXX_IV!E48&lt;&gt;0),XXX_IV!B48&amp;", ","")</f>
        <v/>
      </c>
      <c r="C104" s="311">
        <f>IF(XXX_IV!F7&lt;&gt;0,XXX_IV!F7*(SUMIFS(XXX_IV!F12:F48,XXX_IV!D12:D48,"=DA",XXX_IV!E12:E48,"=1")+SUMIFS(XXX_IV!G12:G48,XXX_IV!D12:D48,"=DA",XXX_IV!E12:E48,"=1")+SUMIFS(XXX_IV!H12:H48,XXX_IV!D12:D48,"=DA",XXX_IV!E12:E48,"=1")+SUMIFS(XXX_IV!I12:I48,XXX_IV!D12:D48,"=DA",XXX_IV!E12:E48,"=1")),14*(SUMIFS(XXX_IV!F12:F48,XXX_IV!D12:D48,"=DA",XXX_IV!E12:E48,"=1")+SUMIFS(XXX_IV!G12:G48,XXX_IV!D12:D48,"=DA",XXX_IV!E12:E48,"=1")+SUMIFS(XXX_IV!H12:H48,XXX_IV!D12:D48,"=DA",XXX_IV!E12:E48,"=1")+SUMIFS(XXX_IV!I12:I48,XXX_IV!D12:D48,"=DA",XXX_IV!E12:E48,"=1")))+IF(XXX_IV!L7&lt;&gt;0,XXX_IV!L7*(SUMIFS(XXX_IV!L12:L48,XXX_IV!D12:D48,"=DA",XXX_IV!E12:E48,"=1")+SUMIFS(XXX_IV!M12:M48,XXX_IV!D12:D48,"=DA",XXX_IV!E12:E48,"=1")+SUMIFS(XXX_IV!N12:N48,XXX_IV!D12:D48,"=DA",XXX_IV!E12:E48,"=1")+SUMIFS(XXX_IV!O12:O48,XXX_IV!D12:D48,"=DA",XXX_IV!E12:E48,"=1")),14*(SUMIFS(XXX_IV!L12:L48,XXX_IV!D12:D48,"=DA",XXX_IV!E12:E48,"=1")+SUMIFS(XXX_IV!M12:M48,XXX_IV!D12:D48,"=DA",XXX_IV!E12:E48,"=1")+SUMIFS(XXX_IV!N12:N48,XXX_IV!D12:D48,"=DA",XXX_IV!E12:E48,"=1")+SUMIFS(XXX_IV!O12:O48,XXX_IV!D12:D48,"=DA",XXX_IV!E12:E48,"=1")))</f>
        <v>0</v>
      </c>
      <c r="D104" s="174"/>
      <c r="E104" s="191"/>
      <c r="F104" s="192"/>
      <c r="G104" s="157"/>
      <c r="H104" s="158"/>
      <c r="I104" s="189"/>
    </row>
    <row r="105" spans="1:9" ht="34.5" customHeight="1" thickBot="1">
      <c r="A105" s="163" t="s">
        <v>50</v>
      </c>
      <c r="B105" s="254" t="str">
        <f>IF((XXX_IV!D12="DF")*(XXX_IV!E12&lt;&gt;0),XXX_IV!B12&amp;", ","")&amp;IF((XXX_IV!D13="DF")*(XXX_IV!E13&lt;&gt;0),XXX_IV!B13&amp;", ","")&amp;IF((XXX_IV!D14="DF")*(XXX_IV!E14&lt;&gt;0),XXX_IV!B14&amp;", ","")&amp;IF((XXX_IV!D15="DF")*(XXX_IV!E15&lt;&gt;0),XXX_IV!B15&amp;", ","")&amp;IF((XXX_IV!D16="DF")*(XXX_IV!E16&lt;&gt;0),XXX_IV!B16&amp;", ","")&amp;IF((XXX_IV!D17="DF")*(XXX_IV!E17&lt;&gt;0),XXX_IV!B17&amp;", ","")&amp;IF((XXX_IV!D18="DF")*(XXX_IV!E18&lt;&gt;0),XXX_IV!B18&amp;", ","")&amp;IF((XXX_IV!D19="DF")*(XXX_IV!E19&lt;&gt;0),XXX_IV!B19&amp;", ","")&amp;IF((XXX_IV!D20="DF")*(XXX_IV!E20&lt;&gt;0),XXX_IV!B20&amp;", ","")&amp;IF((XXX_IV!D21="DF")*(XXX_IV!E21&lt;&gt;0),XXX_IV!B21&amp;", ","")&amp;IF((XXX_IV!D22="DF")*(XXX_IV!E22&lt;&gt;0),XXX_IV!B22&amp;", ","")&amp;IF((XXX_IV!D23="DF")*(XXX_IV!E23&lt;&gt;0),XXX_IV!B23&amp;", ","")&amp;IF((XXX_IV!D24="DF")*(XXX_IV!E24&lt;&gt;0),XXX_IV!B24&amp;", ","")&amp;IF((XXX_IV!D25="DF")*(XXX_IV!E25&lt;&gt;0),XXX_IV!B25&amp;", ","")&amp;IF((XXX_IV!D26="DF")*(XXX_IV!E26&lt;&gt;0),XXX_IV!B26&amp;", ","")&amp;IF((XXX_IV!D27="DF")*(XXX_IV!E27&lt;&gt;0),XXX_IV!B27&amp;", ","")&amp;IF((XXX_IV!D28="DF")*(XXX_IV!E28&lt;&gt;0),XXX_IV!B28&amp;", ","")&amp;IF((XXX_IV!D29="DF")*(XXX_IV!E29&lt;&gt;0),XXX_IV!B29&amp;", ","")&amp;IF((XXX_IV!D30="DF")*(XXX_IV!E30&lt;&gt;0),XXX_IV!B30&amp;", ","")&amp;IF((XXX_IV!D31="DF")*(XXX_IV!E31&lt;&gt;0),XXX_IV!B31&amp;", ","")&amp;IF((XXX_IV!D32="DF")*(XXX_IV!E32&lt;&gt;0),XXX_IV!B32&amp;", ","")&amp;IF((XXX_IV!D33="DF")*(XXX_IV!E33&lt;&gt;0),XXX_IV!B33&amp;", ","")&amp;IF((XXX_IV!D34="DF")*(XXX_IV!E34&lt;&gt;0),XXX_IV!B34&amp;", ","")&amp;IF((XXX_IV!D35="DF")*(XXX_IV!E35&lt;&gt;0),XXX_IV!B35&amp;", ","")&amp;IF((XXX_IV!D36="DF")*(XXX_IV!E36&lt;&gt;0),XXX_IV!B36&amp;", ","")&amp;IF((XXX_IV!D37="DF")*(XXX_IV!E37&lt;&gt;0),XXX_IV!B37&amp;", ","")&amp;IF((XXX_IV!D38="DF")*(XXX_IV!E38&lt;&gt;0),XXX_IV!B38&amp;", ","")&amp;IF((XXX_IV!D39="DF")*(XXX_IV!E39&lt;&gt;0),XXX_IV!B39&amp;", ","")&amp;IF((XXX_IV!D40="DF")*(XXX_IV!E40&lt;&gt;0),XXX_IV!B40&amp;", ","")&amp;IF((XXX_IV!D41="DF")*(XXX_IV!E41&lt;&gt;0),XXX_IV!B41&amp;", ","")&amp;IF((XXX_IV!D42="DF")*(XXX_IV!E42&lt;&gt;0),XXX_IV!B42&amp;", ","")&amp;IF((XXX_IV!D43="DF")*(XXX_IV!E43&lt;&gt;0),XXX_IV!B43&amp;", ","")&amp;IF((XXX_IV!D44="DF")*(XXX_IV!E44&lt;&gt;0),XXX_IV!B44&amp;", ","")&amp;IF((XXX_IV!D45="DF")*(XXX_IV!E45&lt;&gt;0),XXX_IV!B45&amp;", ","")&amp;IF((XXX_IV!D46="DF")*(XXX_IV!E46&lt;&gt;0),XXX_IV!B46&amp;", ","")&amp;IF((XXX_IV!D47="DF")*(XXX_IV!E47&lt;&gt;0),XXX_IV!B47&amp;", ","")&amp;IF((XXX_IV!D48="DF")*(XXX_IV!E48&lt;&gt;0),XXX_IV!B48&amp;", ","")</f>
        <v/>
      </c>
      <c r="C105" s="265">
        <f>IF(XXX_IV!F7&lt;&gt;0,XXX_IV!F7*(SUMIFS(XXX_IV!F12:F48,XXX_IV!D12:D48,"=DF",XXX_IV!E12:E48,"&gt;=0")+SUMIFS(XXX_IV!G12:G48,XXX_IV!D12:D48,"=DF",XXX_IV!E12:E48,"&gt;=0")+SUMIFS(XXX_IV!H12:H48,XXX_IV!D12:D48,"=DF",XXX_IV!E12:E48,"&gt;=0")+SUMIFS(XXX_IV!I12:I48,XXX_IV!D12:D48,"=DF",XXX_IV!E12:E48,"&gt;=0")),14*(SUMIFS(XXX_IV!F12:F48,XXX_IV!D12:D48,"=DF",XXX_IV!E12:E48,"&gt;=0")+SUMIFS(XXX_IV!G12:G48,XXX_IV!D12:D48,"=DF",XXX_IV!E12:E48,"&gt;=0")+SUMIFS(XXX_IV!H12:H48,XXX_IV!D12:D48,"=DF",XXX_IV!E12:E48,"&gt;=0")+SUMIFS(XXX_IV!I12:I48,XXX_IV!D12:D48,"=DF",XXX_IV!E12:E48,"&gt;=0")))+IF(XXX_IV!L7&lt;&gt;0,XXX_IV!L7*(SUMIFS(XXX_IV!L12:L48,XXX_IV!D12:D48,"=DF",XXX_IV!E12:E48,"&gt;=0")+SUMIFS(XXX_IV!M12:M48,XXX_IV!D12:D48,"=DF",XXX_IV!E12:E48,"&gt;=0")+SUMIFS(XXX_IV!N12:N48,XXX_IV!D12:D48,"=DF",XXX_IV!E12:E48,"&gt;=0")+SUMIFS(XXX_IV!O12:O48,XXX_IV!D12:D48,"=DF",XXX_IV!E12:E48,"&gt;=0")),14*(SUMIFS(XXX_IV!L12:L48,XXX_IV!D12:D48,"=DF",XXX_IV!E12:E48,"&gt;=0")+SUMIFS(XXX_IV!M12:M48,XXX_IV!D12:D48,"=DF",XXX_IV!E12:E48,"&gt;=0")+SUMIFS(XXX_IV!N12:N48,XXX_IV!D12:D48,"=DF",XXX_IV!E12:E48,"&gt;=0")+SUMIFS(XXX_IV!O12:O48,XXX_IV!D12:D48,"=DF",XXX_IV!E12:E48,"&gt;=0")))</f>
        <v>0</v>
      </c>
      <c r="D105" s="197"/>
      <c r="E105" s="194"/>
      <c r="F105" s="195"/>
      <c r="G105" s="198"/>
      <c r="H105" s="199"/>
      <c r="I105" s="189"/>
    </row>
    <row r="107" spans="1:9">
      <c r="C107" s="257">
        <f>SUM(C103:C104)</f>
        <v>0</v>
      </c>
    </row>
  </sheetData>
  <mergeCells count="20">
    <mergeCell ref="E94:F94"/>
    <mergeCell ref="G94:H94"/>
    <mergeCell ref="E102:F102"/>
    <mergeCell ref="G102:H102"/>
    <mergeCell ref="E76:F76"/>
    <mergeCell ref="G76:H76"/>
    <mergeCell ref="E84:F84"/>
    <mergeCell ref="G84:H84"/>
    <mergeCell ref="E66:F66"/>
    <mergeCell ref="G66:H66"/>
    <mergeCell ref="E40:F40"/>
    <mergeCell ref="G40:H40"/>
    <mergeCell ref="E48:F48"/>
    <mergeCell ref="G48:H48"/>
    <mergeCell ref="E5:F5"/>
    <mergeCell ref="G5:H5"/>
    <mergeCell ref="E15:F15"/>
    <mergeCell ref="G15:H15"/>
    <mergeCell ref="E58:F58"/>
    <mergeCell ref="G58:H58"/>
  </mergeCells>
  <phoneticPr fontId="0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XXX_I</vt:lpstr>
      <vt:lpstr>XXX_II</vt:lpstr>
      <vt:lpstr>XXX_III</vt:lpstr>
      <vt:lpstr>XXX_IV</vt:lpstr>
      <vt:lpstr>XXX_REC</vt:lpstr>
      <vt:lpstr>XXX_I!Print_Area</vt:lpstr>
      <vt:lpstr>XXX_II!Print_Area</vt:lpstr>
      <vt:lpstr>XXX_III!Print_Area</vt:lpstr>
      <vt:lpstr>XXX_IV!Print_Area</vt:lpstr>
      <vt:lpstr>XXX_REC!Print_Area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Florentina</cp:lastModifiedBy>
  <cp:lastPrinted>2018-07-19T10:37:51Z</cp:lastPrinted>
  <dcterms:created xsi:type="dcterms:W3CDTF">2012-05-16T14:40:02Z</dcterms:created>
  <dcterms:modified xsi:type="dcterms:W3CDTF">2018-10-18T11:41:46Z</dcterms:modified>
</cp:coreProperties>
</file>