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10965" yWindow="1275" windowWidth="14385" windowHeight="11760" tabRatio="530" activeTab="2"/>
  </bookViews>
  <sheets>
    <sheet name="XXX_I" sheetId="1" r:id="rId1"/>
    <sheet name="XXX_II" sheetId="3" r:id="rId2"/>
    <sheet name="XXX_III" sheetId="5" r:id="rId3"/>
    <sheet name="XXX_IV" sheetId="4" r:id="rId4"/>
    <sheet name="XXX_REC" sheetId="2" r:id="rId5"/>
  </sheets>
  <definedNames>
    <definedName name="_xlnm._FilterDatabase" localSheetId="0" hidden="1">XXX_I!$A$10:$R$35</definedName>
    <definedName name="_xlnm.Print_Area" localSheetId="0">XXX_I!$A$1:$R$56</definedName>
    <definedName name="_xlnm.Print_Area" localSheetId="1">XXX_II!$A$1:$R$54</definedName>
    <definedName name="_xlnm.Print_Area" localSheetId="2">XXX_III!$A$1:$R$60</definedName>
    <definedName name="_xlnm.Print_Area" localSheetId="3">XXX_IV!$A$1:$R$52</definedName>
    <definedName name="_xlnm.Print_Area" localSheetId="4">XXX_REC!$A$1:$H$22</definedName>
  </definedNames>
  <calcPr calcId="12451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7" i="2"/>
  <c r="C78"/>
  <c r="C79"/>
  <c r="C80"/>
  <c r="C86"/>
  <c r="C98"/>
  <c r="C97"/>
  <c r="C96"/>
  <c r="C95"/>
  <c r="C104"/>
  <c r="C68"/>
  <c r="C59"/>
  <c r="C60"/>
  <c r="C61"/>
  <c r="C62"/>
  <c r="C50"/>
  <c r="C44"/>
  <c r="C43"/>
  <c r="C42"/>
  <c r="C41"/>
  <c r="C103"/>
  <c r="C85"/>
  <c r="C67"/>
  <c r="C49"/>
  <c r="B104"/>
  <c r="B86"/>
  <c r="B68"/>
  <c r="B50"/>
  <c r="B103"/>
  <c r="B85"/>
  <c r="B67"/>
  <c r="P36" i="4"/>
  <c r="J36"/>
  <c r="P44" i="5"/>
  <c r="J44"/>
  <c r="P37" i="3"/>
  <c r="J37"/>
  <c r="P39" i="1"/>
  <c r="J39"/>
  <c r="B49" i="2"/>
  <c r="B2"/>
  <c r="C105"/>
  <c r="B105"/>
  <c r="C87"/>
  <c r="B87"/>
  <c r="C69"/>
  <c r="B69"/>
  <c r="C51"/>
  <c r="B51"/>
  <c r="P49" i="4"/>
  <c r="O49"/>
  <c r="N49"/>
  <c r="M49"/>
  <c r="L49"/>
  <c r="J49"/>
  <c r="I49"/>
  <c r="H49"/>
  <c r="G49"/>
  <c r="F49"/>
  <c r="P57" i="5"/>
  <c r="O57"/>
  <c r="N57"/>
  <c r="M57"/>
  <c r="L57"/>
  <c r="J57"/>
  <c r="I57"/>
  <c r="H57"/>
  <c r="G57"/>
  <c r="F57"/>
  <c r="P50" i="3"/>
  <c r="O50"/>
  <c r="N50"/>
  <c r="M50"/>
  <c r="L50"/>
  <c r="J50"/>
  <c r="I50"/>
  <c r="H50"/>
  <c r="G50"/>
  <c r="F50"/>
  <c r="P52" i="1"/>
  <c r="O52"/>
  <c r="N52"/>
  <c r="M52"/>
  <c r="L52"/>
  <c r="J52"/>
  <c r="I52"/>
  <c r="H52"/>
  <c r="G52"/>
  <c r="F52"/>
  <c r="B98" i="2"/>
  <c r="B80"/>
  <c r="B62"/>
  <c r="B44"/>
  <c r="B97"/>
  <c r="B79"/>
  <c r="B61"/>
  <c r="B43"/>
  <c r="B96"/>
  <c r="B78"/>
  <c r="B60"/>
  <c r="B42"/>
  <c r="B95"/>
  <c r="B77"/>
  <c r="B59"/>
  <c r="B41"/>
  <c r="R67" i="4"/>
  <c r="R75" i="5"/>
  <c r="R70" i="3"/>
  <c r="R72" i="1"/>
  <c r="F44" i="5"/>
  <c r="G44"/>
  <c r="H44"/>
  <c r="I44"/>
  <c r="L44"/>
  <c r="M44"/>
  <c r="N44"/>
  <c r="O44"/>
  <c r="C82" i="2"/>
  <c r="C100"/>
  <c r="C64"/>
  <c r="C46"/>
  <c r="O36" i="4"/>
  <c r="N36"/>
  <c r="M36"/>
  <c r="L36"/>
  <c r="I36"/>
  <c r="H36"/>
  <c r="G36"/>
  <c r="F36"/>
  <c r="C71" i="2"/>
  <c r="C89"/>
  <c r="C107"/>
  <c r="L75" i="5"/>
  <c r="F75"/>
  <c r="F67" i="4"/>
  <c r="L67"/>
  <c r="O37" i="3"/>
  <c r="N37"/>
  <c r="M37"/>
  <c r="L37"/>
  <c r="I37"/>
  <c r="H37"/>
  <c r="G37"/>
  <c r="F37"/>
  <c r="F70"/>
  <c r="L70"/>
  <c r="C53" i="2"/>
  <c r="F39" i="1"/>
  <c r="G39"/>
  <c r="H39"/>
  <c r="I39"/>
  <c r="L39"/>
  <c r="M39"/>
  <c r="N39"/>
  <c r="O39"/>
  <c r="L72"/>
  <c r="F72"/>
  <c r="C4" i="2"/>
  <c r="C18"/>
  <c r="B18"/>
  <c r="C17"/>
  <c r="B17"/>
  <c r="C16"/>
  <c r="B16"/>
  <c r="C9"/>
  <c r="B9"/>
  <c r="C8"/>
  <c r="B8"/>
  <c r="C7"/>
  <c r="B7"/>
  <c r="C6"/>
  <c r="B6"/>
  <c r="C11"/>
  <c r="H11"/>
  <c r="C19"/>
  <c r="C20"/>
  <c r="D6"/>
  <c r="D7"/>
  <c r="G7"/>
  <c r="D8"/>
  <c r="G8"/>
  <c r="D9"/>
  <c r="G9"/>
  <c r="D18"/>
  <c r="G18"/>
  <c r="D17"/>
  <c r="G17"/>
  <c r="D16"/>
  <c r="H16"/>
  <c r="D11"/>
  <c r="G11"/>
  <c r="G6"/>
  <c r="C12"/>
  <c r="H6"/>
  <c r="H7"/>
  <c r="H17"/>
  <c r="H8"/>
  <c r="D19"/>
  <c r="G16"/>
  <c r="H9"/>
  <c r="H18"/>
  <c r="H2"/>
  <c r="G2"/>
  <c r="D4"/>
</calcChain>
</file>

<file path=xl/sharedStrings.xml><?xml version="1.0" encoding="utf-8"?>
<sst xmlns="http://schemas.openxmlformats.org/spreadsheetml/2006/main" count="755" uniqueCount="240">
  <si>
    <t>UNIVERSITATEA DIN CRAIOVA</t>
  </si>
  <si>
    <t>Disciplina</t>
  </si>
  <si>
    <t>Cod</t>
  </si>
  <si>
    <t>C1</t>
  </si>
  <si>
    <t>S1</t>
  </si>
  <si>
    <t>L1</t>
  </si>
  <si>
    <t>P1</t>
  </si>
  <si>
    <t>CT1</t>
  </si>
  <si>
    <t>FV1</t>
  </si>
  <si>
    <t>C2</t>
  </si>
  <si>
    <t>S2</t>
  </si>
  <si>
    <t>L2</t>
  </si>
  <si>
    <t>P2</t>
  </si>
  <si>
    <t>CT2</t>
  </si>
  <si>
    <t>FV2</t>
  </si>
  <si>
    <t>RECAPITULATIV</t>
  </si>
  <si>
    <t>%</t>
  </si>
  <si>
    <t>Lista coduri</t>
  </si>
  <si>
    <t>Discipline</t>
  </si>
  <si>
    <t>T O T A L</t>
  </si>
  <si>
    <t>Nr.</t>
  </si>
  <si>
    <t>Se verifica?</t>
  </si>
  <si>
    <t>Standarde ARACIS % minim         maxim</t>
  </si>
  <si>
    <t>VERDICT GENERAL</t>
  </si>
  <si>
    <t>RECAPITULATIV - Anul I</t>
  </si>
  <si>
    <t>RECAPITULATIV - Anul II</t>
  </si>
  <si>
    <t>RECAPITULATIV - Anul III</t>
  </si>
  <si>
    <t>RECAPITULATIV - Anul IV</t>
  </si>
  <si>
    <t>Sem. I</t>
  </si>
  <si>
    <t>Sem. II</t>
  </si>
  <si>
    <t>Nr. sapt./sem. daca ≠ 14</t>
  </si>
  <si>
    <t>TOTAL (fara F)</t>
  </si>
  <si>
    <t>Opt.
0/≥1</t>
  </si>
  <si>
    <t>Facultatea de …</t>
  </si>
  <si>
    <t>Departamentul: ... (DXX)</t>
  </si>
  <si>
    <t>Nr. ore practica ARACIS</t>
  </si>
  <si>
    <t>Nr. ore practica</t>
  </si>
  <si>
    <t xml:space="preserve">APROBAT începând cu </t>
  </si>
  <si>
    <t>DISCIPLINE FACULTATIVE</t>
  </si>
  <si>
    <t>DISCIPLINE OBLIGATORII SI OPTIONALE</t>
  </si>
  <si>
    <t>TOTAL (cu F)</t>
  </si>
  <si>
    <r>
      <rPr>
        <b/>
        <sz val="11"/>
        <color indexed="8"/>
        <rFont val="Calibri"/>
        <family val="2"/>
      </rPr>
      <t>Domeniul de ierarhizare</t>
    </r>
    <r>
      <rPr>
        <sz val="11"/>
        <color theme="1"/>
        <rFont val="Calibri"/>
        <family val="2"/>
      </rPr>
      <t>: …</t>
    </r>
  </si>
  <si>
    <r>
      <rPr>
        <b/>
        <sz val="11"/>
        <color indexed="8"/>
        <rFont val="Calibri"/>
        <family val="2"/>
      </rPr>
      <t>Programul de studii</t>
    </r>
    <r>
      <rPr>
        <sz val="11"/>
        <color theme="1"/>
        <rFont val="Calibri"/>
        <family val="2"/>
      </rPr>
      <t>: ... (XXX)</t>
    </r>
  </si>
  <si>
    <r>
      <rPr>
        <b/>
        <sz val="11"/>
        <color indexed="8"/>
        <rFont val="Calibri"/>
        <family val="2"/>
      </rPr>
      <t>Durata studiilor</t>
    </r>
    <r>
      <rPr>
        <sz val="11"/>
        <color theme="1"/>
        <rFont val="Calibri"/>
        <family val="2"/>
      </rPr>
      <t xml:space="preserve"> : …</t>
    </r>
  </si>
  <si>
    <r>
      <rPr>
        <b/>
        <sz val="11"/>
        <color indexed="8"/>
        <rFont val="Calibri"/>
        <family val="2"/>
      </rPr>
      <t>Forma de învăţământ</t>
    </r>
    <r>
      <rPr>
        <sz val="11"/>
        <color theme="1"/>
        <rFont val="Calibri"/>
        <family val="2"/>
      </rPr>
      <t> : …</t>
    </r>
  </si>
  <si>
    <t>SI</t>
  </si>
  <si>
    <t>■  fundamentale (DF)</t>
  </si>
  <si>
    <t>DF</t>
  </si>
  <si>
    <t>■  de domeniu (DD)</t>
  </si>
  <si>
    <t>■  de specialitate (DS)</t>
  </si>
  <si>
    <t>■  complementare (DC)</t>
  </si>
  <si>
    <t>DS</t>
  </si>
  <si>
    <t>DC</t>
  </si>
  <si>
    <t>DO</t>
  </si>
  <si>
    <t>■   facultative (DF)</t>
  </si>
  <si>
    <t>■   obligatorii (DO)</t>
  </si>
  <si>
    <t>■   la alegere (DA)</t>
  </si>
  <si>
    <t>Discipline obligatorii, la alegere si facultative</t>
  </si>
  <si>
    <t>DA</t>
  </si>
  <si>
    <t xml:space="preserve">DO
DA
DF   </t>
  </si>
  <si>
    <t>DF
DD
DS
DC</t>
  </si>
  <si>
    <t>Discipline fundamentale, de domeniu, de specialitate si complementare</t>
  </si>
  <si>
    <t>Tipuri de discipline:</t>
  </si>
  <si>
    <r>
      <rPr>
        <b/>
        <sz val="11"/>
        <color theme="1"/>
        <rFont val="Calibri"/>
        <family val="2"/>
      </rPr>
      <t xml:space="preserve">1.Tipuri de discipline după categoria formativă:  </t>
    </r>
    <r>
      <rPr>
        <sz val="11"/>
        <color theme="1"/>
        <rFont val="Calibri"/>
        <family val="2"/>
      </rPr>
      <t xml:space="preserve">
DF- discipline fundamentale, 
DD- discipline de domeniu
DS- discipline de specialitate
DC- discipline complementare</t>
    </r>
  </si>
  <si>
    <r>
      <t xml:space="preserve">2.Tipuri de discipline după opționalitate: 
</t>
    </r>
    <r>
      <rPr>
        <sz val="11"/>
        <color theme="1"/>
        <rFont val="Calibri"/>
        <family val="2"/>
      </rPr>
      <t>DO- Discipline obligatorii
DA- Discipline opționale (la alegere)
DF- discipline facultative</t>
    </r>
  </si>
  <si>
    <t>anul universitar 2018-2019</t>
  </si>
  <si>
    <r>
      <t xml:space="preserve">PLAN DE ÎNVĂŢĂMÂNT  – Anul I </t>
    </r>
    <r>
      <rPr>
        <b/>
        <sz val="11"/>
        <rFont val="Calibri"/>
        <family val="2"/>
      </rPr>
      <t>(2018-2019)</t>
    </r>
  </si>
  <si>
    <r>
      <t xml:space="preserve">PLAN DE ÎNVĂŢĂMÂNT  – Anul II </t>
    </r>
    <r>
      <rPr>
        <b/>
        <sz val="11"/>
        <rFont val="Calibri"/>
        <family val="2"/>
      </rPr>
      <t>(2019-2020)</t>
    </r>
  </si>
  <si>
    <r>
      <t xml:space="preserve">PLAN DE ÎNVĂŢĂMÂNT  – Anul III </t>
    </r>
    <r>
      <rPr>
        <b/>
        <sz val="11"/>
        <rFont val="Calibri"/>
        <family val="2"/>
      </rPr>
      <t>(2020-2021)</t>
    </r>
  </si>
  <si>
    <r>
      <t xml:space="preserve">PLAN DE ÎNVĂŢĂMÂNT – Anul IV </t>
    </r>
    <r>
      <rPr>
        <b/>
        <sz val="11"/>
        <rFont val="Calibri"/>
        <family val="2"/>
      </rPr>
      <t>(2021-2022)</t>
    </r>
  </si>
  <si>
    <t>Lingvistică generală</t>
  </si>
  <si>
    <t>E</t>
  </si>
  <si>
    <t>V</t>
  </si>
  <si>
    <t>C</t>
  </si>
  <si>
    <t>Teoria literaturii</t>
  </si>
  <si>
    <t>Educaţie fizică</t>
  </si>
  <si>
    <t>2</t>
  </si>
  <si>
    <t>3*</t>
  </si>
  <si>
    <t>A/R</t>
  </si>
  <si>
    <t>Tehnoredactare computerizată</t>
  </si>
  <si>
    <t>Biblioteconomie</t>
  </si>
  <si>
    <t>Stagiu de elaborare a lucrării de licenţă*</t>
  </si>
  <si>
    <t>Examen de finalizare a studiilor</t>
  </si>
  <si>
    <t>Limba română contemporană. Fonetică, fonologie. Ortografie</t>
  </si>
  <si>
    <t>Literatura română (până la iluminism)</t>
  </si>
  <si>
    <t xml:space="preserve">Cultură şi civilizaţie populară </t>
  </si>
  <si>
    <t>Curs opţional A1 limbă</t>
  </si>
  <si>
    <t>Curs opţional A1 literatură</t>
  </si>
  <si>
    <t>Limba română contemporană. Lexic. Semantică</t>
  </si>
  <si>
    <t>Literatura română (de la iluminism la junimism)</t>
  </si>
  <si>
    <t>Practică de specialitate</t>
  </si>
  <si>
    <t>Limba modernă (engleză, franceză, germană, italiană, spaniolă)</t>
  </si>
  <si>
    <t>Limbă şi civilizaţie bulgară/macedoneană/poloneză</t>
  </si>
  <si>
    <t>Etnologie românească</t>
  </si>
  <si>
    <t>Limba română contemporană. Morfologie (Substantiv-pronume)</t>
  </si>
  <si>
    <t>Literatura română de la 1867 până la primul război mondial. Principii estetice. Poezia</t>
  </si>
  <si>
    <t xml:space="preserve">Istoria limbii române </t>
  </si>
  <si>
    <t>Curs opţional A2 limbă</t>
  </si>
  <si>
    <t>Curs opţional A2 literatură</t>
  </si>
  <si>
    <t>Literatură universală și comparată</t>
  </si>
  <si>
    <t>Limba română contemporană. Morfologie (Verb-interjectie)</t>
  </si>
  <si>
    <t>Literatura română de la 1867 până la primul război mondial. Ideologii literare. Dramaturgia. Proza</t>
  </si>
  <si>
    <t>Limba română contemporană. Sintaxă (Structuri și relații sintactice)</t>
  </si>
  <si>
    <t>Literatura română (Perioada interbelică)</t>
  </si>
  <si>
    <t>Curs practic de limba şi literatura română</t>
  </si>
  <si>
    <t>Curs opţional A3 limbă</t>
  </si>
  <si>
    <t>Curs opţional A3 literatură</t>
  </si>
  <si>
    <t>Curs opţional A4 limbă</t>
  </si>
  <si>
    <t>Curs opţional A4 literatură</t>
  </si>
  <si>
    <t>Curs opţional A5 limbă</t>
  </si>
  <si>
    <t>Curs opţional A5 literatură</t>
  </si>
  <si>
    <t>Limba română contemporană. Sintaxă (Funcții sintactice)</t>
  </si>
  <si>
    <t>Literatura română (Perioada postbelică)</t>
  </si>
  <si>
    <r>
      <rPr>
        <b/>
        <sz val="11"/>
        <color indexed="8"/>
        <rFont val="Calibri"/>
        <family val="2"/>
      </rPr>
      <t>Durata studiilor</t>
    </r>
    <r>
      <rPr>
        <sz val="11"/>
        <color theme="1"/>
        <rFont val="Calibri"/>
        <family val="2"/>
      </rPr>
      <t xml:space="preserve"> : 3 ani</t>
    </r>
  </si>
  <si>
    <r>
      <rPr>
        <b/>
        <sz val="11"/>
        <color indexed="8"/>
        <rFont val="Calibri"/>
        <family val="2"/>
      </rPr>
      <t>Forma de învăţământ</t>
    </r>
    <r>
      <rPr>
        <sz val="11"/>
        <color theme="1"/>
        <rFont val="Calibri"/>
        <family val="2"/>
      </rPr>
      <t> : IF</t>
    </r>
  </si>
  <si>
    <t>*Se face cumulat la sfârşitul semestrului, 2 săptămâni</t>
  </si>
  <si>
    <t>Facultatea De Litere</t>
  </si>
  <si>
    <t>Departamentul: de limba și literatura română (D07)</t>
  </si>
  <si>
    <t>Domeniul de ierarhizare: Limbă şi literatură</t>
  </si>
  <si>
    <r>
      <rPr>
        <b/>
        <sz val="11"/>
        <color indexed="8"/>
        <rFont val="Calibri"/>
        <family val="2"/>
      </rPr>
      <t>Programul de studii</t>
    </r>
    <r>
      <rPr>
        <sz val="11"/>
        <color theme="1"/>
        <rFont val="Calibri"/>
        <family val="2"/>
      </rPr>
      <t>:Limba şi literatura română - o limbă şi literatură modernă (franceză, engleză) la Drobeta Turnu-Severin (LLS)</t>
    </r>
  </si>
  <si>
    <t>D07LLSL101</t>
  </si>
  <si>
    <t>D07LLSL102</t>
  </si>
  <si>
    <t>D07LLSL103</t>
  </si>
  <si>
    <r>
      <t xml:space="preserve">Limba modernă </t>
    </r>
    <r>
      <rPr>
        <vertAlign val="superscript"/>
        <sz val="10"/>
        <color theme="1"/>
        <rFont val="Calibri"/>
        <family val="2"/>
        <charset val="238"/>
        <scheme val="minor"/>
      </rPr>
      <t>1,2</t>
    </r>
  </si>
  <si>
    <t>D07LLSL104</t>
  </si>
  <si>
    <r>
      <t xml:space="preserve">Literatura modernă </t>
    </r>
    <r>
      <rPr>
        <vertAlign val="superscript"/>
        <sz val="10"/>
        <color theme="1"/>
        <rFont val="Calibri"/>
        <family val="2"/>
        <charset val="238"/>
        <scheme val="minor"/>
      </rPr>
      <t>1,2</t>
    </r>
  </si>
  <si>
    <t>D07LLSL105</t>
  </si>
  <si>
    <r>
      <t xml:space="preserve">Curs practic de limba modernă </t>
    </r>
    <r>
      <rPr>
        <vertAlign val="superscript"/>
        <sz val="10"/>
        <color theme="1"/>
        <rFont val="Calibri"/>
        <family val="2"/>
        <charset val="238"/>
        <scheme val="minor"/>
      </rPr>
      <t>1,2</t>
    </r>
  </si>
  <si>
    <t>D07LLSL106</t>
  </si>
  <si>
    <t xml:space="preserve">Limba latină </t>
  </si>
  <si>
    <t>D07LLSL107</t>
  </si>
  <si>
    <t>D07LLSL108</t>
  </si>
  <si>
    <t>D07LLSL109</t>
  </si>
  <si>
    <t>D07LLSL110</t>
  </si>
  <si>
    <t>D07LLSL213</t>
  </si>
  <si>
    <t>D07LLSL214</t>
  </si>
  <si>
    <t>D07LLSL215</t>
  </si>
  <si>
    <t>D07LLSL216</t>
  </si>
  <si>
    <t>D07LLSL217</t>
  </si>
  <si>
    <t>D07LLSL218</t>
  </si>
  <si>
    <t>D07LLSL219</t>
  </si>
  <si>
    <t>D07LLSL220</t>
  </si>
  <si>
    <t>D07LLSL221</t>
  </si>
  <si>
    <t>D07LLSL222</t>
  </si>
  <si>
    <t>D07LLSL223</t>
  </si>
  <si>
    <t>D07LLSL224</t>
  </si>
  <si>
    <t>D07LLSL225</t>
  </si>
  <si>
    <t>* Se acordă peste cele 30 credite transferabile ale unui semestru, conform Hotărârii Consiliului ARACIS din data de 28.06.2012.</t>
  </si>
  <si>
    <t>Anexa 1. Limba şi literatura engleză   (an I)</t>
  </si>
  <si>
    <t>Anexa 2. Limba şi literatura franceză (an I)</t>
  </si>
  <si>
    <t>D07LLSL329</t>
  </si>
  <si>
    <t>D07LLSL330</t>
  </si>
  <si>
    <t>D07LLSL331</t>
  </si>
  <si>
    <t>D07LLSL332</t>
  </si>
  <si>
    <t>D07LLSL333</t>
  </si>
  <si>
    <t>D07LLSL334</t>
  </si>
  <si>
    <t>D07LLSL439</t>
  </si>
  <si>
    <t>D07LLSL440</t>
  </si>
  <si>
    <t>D07LLSL441</t>
  </si>
  <si>
    <t>D07LLSL442</t>
  </si>
  <si>
    <t>D07LLSL443</t>
  </si>
  <si>
    <t>D07LLSL444</t>
  </si>
  <si>
    <t>D07LLSL445</t>
  </si>
  <si>
    <t>D07LLSL446</t>
  </si>
  <si>
    <t>D07LLSL447</t>
  </si>
  <si>
    <t>D07LLSL448</t>
  </si>
  <si>
    <t>Limbă şi civilizaţie bulgară/ macedoneană/poloneză</t>
  </si>
  <si>
    <t>D07LLSL449</t>
  </si>
  <si>
    <t>Anexa 1. Limba şi literatura engleză   (an II)</t>
  </si>
  <si>
    <t>Anexa 2. Limba şi literatura franceză (an II)</t>
  </si>
  <si>
    <t>D07LLSL554</t>
  </si>
  <si>
    <t>D07LLSL555</t>
  </si>
  <si>
    <t>D07LLSL556</t>
  </si>
  <si>
    <t>D07LLSL557</t>
  </si>
  <si>
    <t>D07LLSL558</t>
  </si>
  <si>
    <t>D07LLSL559</t>
  </si>
  <si>
    <t>D07LLSL560</t>
  </si>
  <si>
    <t>D07LLSL561</t>
  </si>
  <si>
    <r>
      <t>Curs opțional B limba modernă</t>
    </r>
    <r>
      <rPr>
        <vertAlign val="superscript"/>
        <sz val="10"/>
        <color theme="1"/>
        <rFont val="Calibri"/>
        <family val="2"/>
        <charset val="238"/>
        <scheme val="minor"/>
      </rPr>
      <t>1,2</t>
    </r>
  </si>
  <si>
    <t>D07LLSL562</t>
  </si>
  <si>
    <r>
      <t>Curs opțional B literatura modernă</t>
    </r>
    <r>
      <rPr>
        <vertAlign val="superscript"/>
        <sz val="10"/>
        <color theme="1"/>
        <rFont val="Calibri"/>
        <family val="2"/>
        <charset val="238"/>
        <scheme val="minor"/>
      </rPr>
      <t>1,2</t>
    </r>
  </si>
  <si>
    <t>D07LLSL563</t>
  </si>
  <si>
    <t>D07LLSL668</t>
  </si>
  <si>
    <t>D07LLSL669</t>
  </si>
  <si>
    <t>D07LLSL670</t>
  </si>
  <si>
    <t>D07LLSL671</t>
  </si>
  <si>
    <t>D07LLSL672</t>
  </si>
  <si>
    <t>D07LLSL673</t>
  </si>
  <si>
    <t>D07LLSL674</t>
  </si>
  <si>
    <t>D07LLSL675</t>
  </si>
  <si>
    <t>D07LLSL676</t>
  </si>
  <si>
    <t>D07LLSL677</t>
  </si>
  <si>
    <t>D07LLSL678</t>
  </si>
  <si>
    <t>D07LLSL679</t>
  </si>
  <si>
    <t>D07LLSL680</t>
  </si>
  <si>
    <t>Anexa 1. Limba şi literatura engleză   (an III)</t>
  </si>
  <si>
    <t>Anexa 2. Limba şi literatura franceză (an III)</t>
  </si>
  <si>
    <t>Teoria culturii</t>
  </si>
  <si>
    <t>Metodologia cercetării</t>
  </si>
  <si>
    <t>Introducere în antropologia culturală</t>
  </si>
  <si>
    <t>Literatură și arte</t>
  </si>
  <si>
    <t>D07LLSL226</t>
  </si>
  <si>
    <t>D07LLSL227</t>
  </si>
  <si>
    <t>D07LLSL228</t>
  </si>
  <si>
    <t>D07LLSL111</t>
  </si>
  <si>
    <t>D07LLSL112</t>
  </si>
  <si>
    <t>Mituri și literatură</t>
  </si>
  <si>
    <t>D07LLSL450</t>
  </si>
  <si>
    <t>D07LLSL451</t>
  </si>
  <si>
    <t>D07LLSL452</t>
  </si>
  <si>
    <t>D07LLSL453</t>
  </si>
  <si>
    <t>D07LLSL335</t>
  </si>
  <si>
    <t>D07LLSL336</t>
  </si>
  <si>
    <t>D07LLSL337</t>
  </si>
  <si>
    <t>D07LLSL338</t>
  </si>
  <si>
    <t>D07LLSL683</t>
  </si>
  <si>
    <t>D07LLSL684</t>
  </si>
  <si>
    <t>D07LLSL564</t>
  </si>
  <si>
    <t>D07LLSL565</t>
  </si>
  <si>
    <t>D07LLSL566</t>
  </si>
  <si>
    <t>D07LLSL567</t>
  </si>
  <si>
    <t>D07LLSL681</t>
  </si>
  <si>
    <t>D07LLSL682</t>
  </si>
  <si>
    <t>Psihologia educației</t>
  </si>
  <si>
    <t>D07LLRL229</t>
  </si>
  <si>
    <t>Fundamentele pedagogiei. Teoria și metodologia curriculumului</t>
  </si>
  <si>
    <t>D07LLRL230</t>
  </si>
  <si>
    <t>Teoria și metodologia instruirii. Teoria și metodologia evaluării.</t>
  </si>
  <si>
    <t>D07LLRL454</t>
  </si>
  <si>
    <t>Didactica specializării A</t>
  </si>
  <si>
    <t>D07LLRL455</t>
  </si>
  <si>
    <t>Didactica specializării B</t>
  </si>
  <si>
    <t>D07LLRL685</t>
  </si>
  <si>
    <t>Practica pedagogică în învățământul preuniversitar obligatoriu</t>
  </si>
  <si>
    <t>D07LLRL686</t>
  </si>
  <si>
    <t>Managementul clasei de elevi</t>
  </si>
  <si>
    <t>D07LLRL687</t>
  </si>
  <si>
    <t>Instruire asistată de calculator</t>
  </si>
  <si>
    <t>D07LLRL688</t>
  </si>
  <si>
    <t>D07LLRL689</t>
  </si>
</sst>
</file>

<file path=xl/styles.xml><?xml version="1.0" encoding="utf-8"?>
<styleSheet xmlns="http://schemas.openxmlformats.org/spreadsheetml/2006/main">
  <numFmts count="1">
    <numFmt numFmtId="164" formatCode="0.0"/>
  </numFmts>
  <fonts count="7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b/>
      <sz val="11"/>
      <color rgb="FF00B050"/>
      <name val="Calibri"/>
      <family val="2"/>
    </font>
    <font>
      <b/>
      <sz val="11"/>
      <color rgb="FF00B000"/>
      <name val="Calibri"/>
      <family val="2"/>
    </font>
    <font>
      <b/>
      <sz val="11"/>
      <color indexed="1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11"/>
      <color rgb="FF008000"/>
      <name val="Calibri"/>
      <family val="2"/>
    </font>
    <font>
      <b/>
      <sz val="11"/>
      <color rgb="FFFF6600"/>
      <name val="Calibri"/>
      <family val="2"/>
    </font>
    <font>
      <b/>
      <sz val="11"/>
      <color theme="1"/>
      <name val="Calibri"/>
      <family val="2"/>
    </font>
    <font>
      <b/>
      <sz val="11"/>
      <color rgb="FF00B0F0"/>
      <name val="Calibri"/>
      <family val="2"/>
    </font>
    <font>
      <sz val="11"/>
      <color rgb="FF008000"/>
      <name val="Calibri"/>
      <family val="2"/>
    </font>
    <font>
      <sz val="11"/>
      <color rgb="FFFF6600"/>
      <name val="Calibri"/>
      <family val="2"/>
    </font>
    <font>
      <sz val="11"/>
      <color rgb="FF0000FF"/>
      <name val="Calibri"/>
      <family val="2"/>
    </font>
    <font>
      <b/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color rgb="FF00B05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11"/>
      <color rgb="FFFF0000"/>
      <name val="Calibri"/>
      <family val="2"/>
    </font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FF"/>
      <name val="Calibri"/>
      <family val="2"/>
      <charset val="1"/>
    </font>
    <font>
      <sz val="11"/>
      <color rgb="FF008000"/>
      <name val="Calibri"/>
      <family val="2"/>
      <charset val="1"/>
    </font>
    <font>
      <sz val="11"/>
      <color rgb="FFFF6600"/>
      <name val="Calibri"/>
      <family val="2"/>
      <charset val="1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17"/>
      <name val="Calibri"/>
      <family val="2"/>
      <scheme val="minor"/>
    </font>
    <font>
      <sz val="10"/>
      <color indexed="53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</font>
    <font>
      <b/>
      <sz val="10"/>
      <color indexed="10"/>
      <name val="Calibri"/>
      <family val="2"/>
    </font>
    <font>
      <sz val="10"/>
      <color indexed="12"/>
      <name val="Calibri"/>
      <family val="2"/>
    </font>
    <font>
      <sz val="10"/>
      <color indexed="17"/>
      <name val="Calibri"/>
      <family val="2"/>
    </font>
    <font>
      <sz val="10"/>
      <color indexed="53"/>
      <name val="Calibri"/>
      <family val="2"/>
    </font>
    <font>
      <sz val="10"/>
      <color indexed="8"/>
      <name val="Calibri"/>
      <family val="2"/>
    </font>
    <font>
      <b/>
      <sz val="10"/>
      <color rgb="FFFF0000"/>
      <name val="Calibri"/>
      <family val="2"/>
    </font>
    <font>
      <sz val="10"/>
      <color rgb="FF00B050"/>
      <name val="Calibri"/>
      <family val="2"/>
    </font>
    <font>
      <b/>
      <sz val="10"/>
      <color rgb="FFFFFF00"/>
      <name val="Calibri"/>
      <family val="2"/>
    </font>
    <font>
      <sz val="10"/>
      <color rgb="FFFFFF00"/>
      <name val="Calibri"/>
      <family val="2"/>
    </font>
    <font>
      <sz val="10"/>
      <color rgb="FF0070C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sz val="10"/>
      <color indexed="12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53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</font>
    <font>
      <vertAlign val="superscript"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8">
    <xf numFmtId="0" fontId="0" fillId="0" borderId="0" xfId="0"/>
    <xf numFmtId="0" fontId="0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5" borderId="10" xfId="0" applyFont="1" applyFill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4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7" fillId="5" borderId="8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5" borderId="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5" borderId="9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44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6" xfId="0" applyFont="1" applyBorder="1" applyAlignment="1">
      <alignment wrapText="1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5" fillId="0" borderId="40" xfId="0" applyFont="1" applyBorder="1" applyAlignment="1">
      <alignment vertical="center" wrapText="1"/>
    </xf>
    <xf numFmtId="0" fontId="5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0" xfId="0" applyFont="1" applyAlignment="1"/>
    <xf numFmtId="0" fontId="21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19" fillId="2" borderId="2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vertical="center"/>
    </xf>
    <xf numFmtId="0" fontId="23" fillId="5" borderId="1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1" fillId="4" borderId="9" xfId="0" applyFont="1" applyFill="1" applyBorder="1" applyAlignment="1">
      <alignment vertical="center" wrapText="1"/>
    </xf>
    <xf numFmtId="0" fontId="21" fillId="4" borderId="10" xfId="0" applyFont="1" applyFill="1" applyBorder="1" applyAlignment="1">
      <alignment vertical="center" shrinkToFit="1"/>
    </xf>
    <xf numFmtId="0" fontId="25" fillId="4" borderId="10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5" fillId="0" borderId="47" xfId="0" applyFont="1" applyBorder="1" applyAlignment="1">
      <alignment wrapText="1"/>
    </xf>
    <xf numFmtId="0" fontId="5" fillId="0" borderId="48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33" xfId="0" applyFont="1" applyBorder="1" applyAlignment="1">
      <alignment horizontal="center"/>
    </xf>
    <xf numFmtId="0" fontId="4" fillId="2" borderId="26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11" fillId="0" borderId="16" xfId="0" applyFont="1" applyBorder="1" applyAlignment="1">
      <alignment horizontal="center"/>
    </xf>
    <xf numFmtId="0" fontId="5" fillId="0" borderId="24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0" xfId="0" applyFont="1"/>
    <xf numFmtId="0" fontId="26" fillId="4" borderId="8" xfId="0" applyFont="1" applyFill="1" applyBorder="1" applyAlignment="1">
      <alignment horizontal="center" vertical="center" wrapText="1" readingOrder="1"/>
    </xf>
    <xf numFmtId="0" fontId="28" fillId="2" borderId="9" xfId="0" applyFont="1" applyFill="1" applyBorder="1" applyAlignment="1">
      <alignment horizontal="center" vertical="center" wrapText="1"/>
    </xf>
    <xf numFmtId="0" fontId="28" fillId="0" borderId="0" xfId="0" applyFont="1"/>
    <xf numFmtId="0" fontId="28" fillId="0" borderId="0" xfId="0" applyFont="1" applyAlignment="1">
      <alignment horizontal="center"/>
    </xf>
    <xf numFmtId="2" fontId="27" fillId="4" borderId="9" xfId="0" applyNumberFormat="1" applyFont="1" applyFill="1" applyBorder="1" applyAlignment="1">
      <alignment horizontal="center" vertical="center" wrapText="1"/>
    </xf>
    <xf numFmtId="2" fontId="27" fillId="4" borderId="11" xfId="0" applyNumberFormat="1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4" borderId="5" xfId="0" applyFont="1" applyFill="1" applyBorder="1" applyAlignment="1">
      <alignment vertical="center" wrapText="1"/>
    </xf>
    <xf numFmtId="2" fontId="0" fillId="4" borderId="22" xfId="0" applyNumberFormat="1" applyFont="1" applyFill="1" applyBorder="1" applyAlignment="1">
      <alignment horizontal="center" vertical="center" wrapText="1"/>
    </xf>
    <xf numFmtId="2" fontId="27" fillId="4" borderId="22" xfId="0" applyNumberFormat="1" applyFont="1" applyFill="1" applyBorder="1" applyAlignment="1">
      <alignment horizontal="right" vertical="center" wrapText="1"/>
    </xf>
    <xf numFmtId="2" fontId="29" fillId="4" borderId="29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4" borderId="6" xfId="0" applyFont="1" applyFill="1" applyBorder="1" applyAlignment="1">
      <alignment vertical="center" wrapText="1"/>
    </xf>
    <xf numFmtId="2" fontId="0" fillId="4" borderId="23" xfId="0" applyNumberFormat="1" applyFont="1" applyFill="1" applyBorder="1" applyAlignment="1">
      <alignment horizontal="center" vertical="center" wrapText="1"/>
    </xf>
    <xf numFmtId="2" fontId="27" fillId="4" borderId="23" xfId="0" applyNumberFormat="1" applyFont="1" applyFill="1" applyBorder="1" applyAlignment="1">
      <alignment horizontal="right" vertical="center" wrapText="1"/>
    </xf>
    <xf numFmtId="2" fontId="29" fillId="4" borderId="3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0" fillId="4" borderId="12" xfId="0" applyFont="1" applyFill="1" applyBorder="1" applyAlignment="1">
      <alignment vertical="center" wrapText="1"/>
    </xf>
    <xf numFmtId="2" fontId="27" fillId="4" borderId="27" xfId="0" applyNumberFormat="1" applyFont="1" applyFill="1" applyBorder="1" applyAlignment="1">
      <alignment horizontal="right" vertical="center" wrapText="1"/>
    </xf>
    <xf numFmtId="2" fontId="29" fillId="4" borderId="28" xfId="0" applyNumberFormat="1" applyFont="1" applyFill="1" applyBorder="1" applyAlignment="1">
      <alignment horizontal="left" vertical="center" wrapText="1"/>
    </xf>
    <xf numFmtId="0" fontId="0" fillId="4" borderId="9" xfId="0" applyFont="1" applyFill="1" applyBorder="1"/>
    <xf numFmtId="1" fontId="27" fillId="4" borderId="8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27" fillId="4" borderId="9" xfId="0" applyNumberFormat="1" applyFont="1" applyFill="1" applyBorder="1" applyAlignment="1">
      <alignment horizontal="right" vertical="center" wrapText="1"/>
    </xf>
    <xf numFmtId="2" fontId="29" fillId="4" borderId="11" xfId="0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center"/>
    </xf>
    <xf numFmtId="2" fontId="0" fillId="4" borderId="6" xfId="0" applyNumberFormat="1" applyFont="1" applyFill="1" applyBorder="1" applyAlignment="1">
      <alignment horizontal="center" vertical="center" wrapText="1"/>
    </xf>
    <xf numFmtId="1" fontId="0" fillId="4" borderId="6" xfId="0" applyNumberFormat="1" applyFont="1" applyFill="1" applyBorder="1" applyAlignment="1">
      <alignment horizontal="center" vertical="center"/>
    </xf>
    <xf numFmtId="2" fontId="0" fillId="4" borderId="6" xfId="0" applyNumberFormat="1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vertical="center" wrapText="1"/>
    </xf>
    <xf numFmtId="1" fontId="27" fillId="4" borderId="35" xfId="0" applyNumberFormat="1" applyFont="1" applyFill="1" applyBorder="1" applyAlignment="1">
      <alignment horizontal="center" vertical="center"/>
    </xf>
    <xf numFmtId="2" fontId="0" fillId="4" borderId="35" xfId="0" applyNumberFormat="1" applyFont="1" applyFill="1" applyBorder="1" applyAlignment="1">
      <alignment horizontal="center" vertical="center"/>
    </xf>
    <xf numFmtId="1" fontId="0" fillId="4" borderId="36" xfId="0" applyNumberFormat="1" applyFont="1" applyFill="1" applyBorder="1" applyAlignment="1">
      <alignment horizontal="center" vertical="center" wrapText="1"/>
    </xf>
    <xf numFmtId="1" fontId="0" fillId="4" borderId="37" xfId="0" applyNumberFormat="1" applyFont="1" applyFill="1" applyBorder="1" applyAlignment="1">
      <alignment horizontal="center" vertical="center" wrapText="1"/>
    </xf>
    <xf numFmtId="2" fontId="27" fillId="4" borderId="38" xfId="0" applyNumberFormat="1" applyFont="1" applyFill="1" applyBorder="1" applyAlignment="1">
      <alignment horizontal="right" vertical="center" wrapText="1"/>
    </xf>
    <xf numFmtId="2" fontId="29" fillId="4" borderId="39" xfId="0" applyNumberFormat="1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1" fontId="0" fillId="4" borderId="22" xfId="0" applyNumberFormat="1" applyFont="1" applyFill="1" applyBorder="1" applyAlignment="1">
      <alignment horizontal="center" vertical="center" wrapText="1"/>
    </xf>
    <xf numFmtId="1" fontId="0" fillId="4" borderId="13" xfId="0" applyNumberFormat="1" applyFont="1" applyFill="1" applyBorder="1" applyAlignment="1">
      <alignment horizontal="center" vertical="center" wrapText="1"/>
    </xf>
    <xf numFmtId="1" fontId="0" fillId="4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0" fillId="4" borderId="23" xfId="0" applyNumberFormat="1" applyFont="1" applyFill="1" applyBorder="1" applyAlignment="1">
      <alignment horizontal="center" vertical="center" wrapText="1"/>
    </xf>
    <xf numFmtId="1" fontId="0" fillId="4" borderId="16" xfId="0" applyNumberFormat="1" applyFont="1" applyFill="1" applyBorder="1" applyAlignment="1">
      <alignment horizontal="center" vertical="center" wrapText="1"/>
    </xf>
    <xf numFmtId="1" fontId="0" fillId="4" borderId="18" xfId="0" applyNumberFormat="1" applyFont="1" applyFill="1" applyBorder="1" applyAlignment="1">
      <alignment horizontal="center" vertical="center" wrapText="1"/>
    </xf>
    <xf numFmtId="1" fontId="0" fillId="4" borderId="24" xfId="0" applyNumberFormat="1" applyFont="1" applyFill="1" applyBorder="1" applyAlignment="1">
      <alignment horizontal="center" vertical="center" wrapText="1"/>
    </xf>
    <xf numFmtId="1" fontId="0" fillId="4" borderId="19" xfId="0" applyNumberFormat="1" applyFont="1" applyFill="1" applyBorder="1" applyAlignment="1">
      <alignment horizontal="center" vertical="center" wrapText="1"/>
    </xf>
    <xf numFmtId="1" fontId="0" fillId="4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" fontId="0" fillId="4" borderId="12" xfId="0" applyNumberFormat="1" applyFont="1" applyFill="1" applyBorder="1" applyAlignment="1">
      <alignment horizontal="center" vertical="center"/>
    </xf>
    <xf numFmtId="2" fontId="27" fillId="4" borderId="24" xfId="0" applyNumberFormat="1" applyFont="1" applyFill="1" applyBorder="1" applyAlignment="1">
      <alignment horizontal="right" vertical="center" wrapText="1"/>
    </xf>
    <xf numFmtId="2" fontId="29" fillId="4" borderId="31" xfId="0" applyNumberFormat="1" applyFont="1" applyFill="1" applyBorder="1" applyAlignment="1">
      <alignment horizontal="left" vertical="center" wrapText="1"/>
    </xf>
    <xf numFmtId="2" fontId="0" fillId="0" borderId="0" xfId="0" applyNumberFormat="1" applyFont="1"/>
    <xf numFmtId="0" fontId="5" fillId="0" borderId="0" xfId="0" applyFont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3" fillId="4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1" fillId="0" borderId="49" xfId="0" applyFont="1" applyFill="1" applyBorder="1" applyAlignment="1">
      <alignment vertical="center" wrapText="1"/>
    </xf>
    <xf numFmtId="0" fontId="5" fillId="0" borderId="49" xfId="0" applyFont="1" applyBorder="1" applyAlignment="1"/>
    <xf numFmtId="0" fontId="21" fillId="0" borderId="49" xfId="0" applyFont="1" applyBorder="1" applyAlignment="1">
      <alignment horizontal="center"/>
    </xf>
    <xf numFmtId="0" fontId="21" fillId="0" borderId="49" xfId="0" applyFont="1" applyBorder="1" applyAlignment="1">
      <alignment wrapText="1"/>
    </xf>
    <xf numFmtId="0" fontId="5" fillId="0" borderId="49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1" fontId="32" fillId="4" borderId="8" xfId="0" applyNumberFormat="1" applyFont="1" applyFill="1" applyBorder="1" applyAlignment="1">
      <alignment horizontal="center" vertical="center" wrapText="1"/>
    </xf>
    <xf numFmtId="1" fontId="33" fillId="0" borderId="8" xfId="0" applyNumberFormat="1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34" fillId="4" borderId="11" xfId="0" applyFont="1" applyFill="1" applyBorder="1" applyAlignment="1">
      <alignment horizontal="center" vertical="center" wrapText="1"/>
    </xf>
    <xf numFmtId="2" fontId="32" fillId="4" borderId="22" xfId="0" applyNumberFormat="1" applyFont="1" applyFill="1" applyBorder="1" applyAlignment="1">
      <alignment horizontal="right" vertical="center" wrapText="1"/>
    </xf>
    <xf numFmtId="2" fontId="34" fillId="4" borderId="29" xfId="0" applyNumberFormat="1" applyFont="1" applyFill="1" applyBorder="1" applyAlignment="1">
      <alignment horizontal="left" vertical="center" wrapText="1"/>
    </xf>
    <xf numFmtId="2" fontId="32" fillId="4" borderId="23" xfId="0" applyNumberFormat="1" applyFont="1" applyFill="1" applyBorder="1" applyAlignment="1">
      <alignment horizontal="right" vertical="center" wrapText="1"/>
    </xf>
    <xf numFmtId="2" fontId="34" fillId="4" borderId="30" xfId="0" applyNumberFormat="1" applyFont="1" applyFill="1" applyBorder="1" applyAlignment="1">
      <alignment horizontal="left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0" xfId="0" applyNumberFormat="1" applyFont="1"/>
    <xf numFmtId="0" fontId="4" fillId="3" borderId="11" xfId="0" applyFont="1" applyFill="1" applyBorder="1" applyAlignment="1">
      <alignment horizontal="center"/>
    </xf>
    <xf numFmtId="1" fontId="29" fillId="4" borderId="8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35" fillId="0" borderId="8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/>
    <xf numFmtId="1" fontId="28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0" fontId="30" fillId="0" borderId="0" xfId="0" applyFont="1"/>
    <xf numFmtId="0" fontId="31" fillId="0" borderId="0" xfId="0" applyFont="1" applyAlignment="1">
      <alignment wrapText="1"/>
    </xf>
    <xf numFmtId="0" fontId="26" fillId="2" borderId="8" xfId="0" applyFont="1" applyFill="1" applyBorder="1" applyAlignment="1">
      <alignment horizontal="center" vertical="center" wrapText="1"/>
    </xf>
    <xf numFmtId="0" fontId="31" fillId="4" borderId="5" xfId="0" applyFont="1" applyFill="1" applyBorder="1" applyAlignment="1">
      <alignment vertical="center" wrapText="1"/>
    </xf>
    <xf numFmtId="0" fontId="31" fillId="4" borderId="6" xfId="0" applyFont="1" applyFill="1" applyBorder="1" applyAlignment="1">
      <alignment vertical="center" wrapText="1"/>
    </xf>
    <xf numFmtId="0" fontId="31" fillId="4" borderId="12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horizontal="center" wrapText="1"/>
    </xf>
    <xf numFmtId="0" fontId="26" fillId="4" borderId="35" xfId="0" applyFont="1" applyFill="1" applyBorder="1" applyAlignment="1">
      <alignment horizontal="center" vertical="center" wrapText="1"/>
    </xf>
    <xf numFmtId="1" fontId="31" fillId="0" borderId="0" xfId="0" applyNumberFormat="1" applyFont="1" applyAlignment="1">
      <alignment horizontal="center"/>
    </xf>
    <xf numFmtId="1" fontId="26" fillId="2" borderId="8" xfId="0" applyNumberFormat="1" applyFont="1" applyFill="1" applyBorder="1" applyAlignment="1">
      <alignment horizontal="center" vertical="center" wrapText="1"/>
    </xf>
    <xf numFmtId="1" fontId="31" fillId="4" borderId="5" xfId="0" applyNumberFormat="1" applyFont="1" applyFill="1" applyBorder="1" applyAlignment="1">
      <alignment horizontal="center" vertical="center" wrapText="1"/>
    </xf>
    <xf numFmtId="1" fontId="31" fillId="4" borderId="6" xfId="0" applyNumberFormat="1" applyFont="1" applyFill="1" applyBorder="1" applyAlignment="1">
      <alignment horizontal="center" vertical="center" wrapText="1"/>
    </xf>
    <xf numFmtId="1" fontId="31" fillId="4" borderId="12" xfId="0" applyNumberFormat="1" applyFont="1" applyFill="1" applyBorder="1" applyAlignment="1">
      <alignment horizontal="center" vertical="center" wrapText="1"/>
    </xf>
    <xf numFmtId="1" fontId="31" fillId="4" borderId="6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 wrapText="1"/>
    </xf>
    <xf numFmtId="1" fontId="31" fillId="4" borderId="5" xfId="0" applyNumberFormat="1" applyFont="1" applyFill="1" applyBorder="1" applyAlignment="1">
      <alignment horizontal="center" vertical="center"/>
    </xf>
    <xf numFmtId="1" fontId="31" fillId="4" borderId="12" xfId="0" applyNumberFormat="1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vertical="center" wrapText="1"/>
    </xf>
    <xf numFmtId="1" fontId="31" fillId="4" borderId="40" xfId="0" applyNumberFormat="1" applyFont="1" applyFill="1" applyBorder="1" applyAlignment="1">
      <alignment horizontal="center" vertical="center" wrapText="1"/>
    </xf>
    <xf numFmtId="0" fontId="31" fillId="4" borderId="40" xfId="0" applyFont="1" applyFill="1" applyBorder="1" applyAlignment="1">
      <alignment vertical="center" wrapText="1"/>
    </xf>
    <xf numFmtId="0" fontId="36" fillId="0" borderId="3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36" fillId="0" borderId="6" xfId="0" applyFont="1" applyBorder="1" applyAlignment="1">
      <alignment vertical="center" wrapText="1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 wrapText="1"/>
    </xf>
    <xf numFmtId="1" fontId="0" fillId="0" borderId="43" xfId="0" applyNumberFormat="1" applyBorder="1" applyAlignment="1">
      <alignment horizontal="center" vertical="center" wrapText="1"/>
    </xf>
    <xf numFmtId="1" fontId="0" fillId="0" borderId="52" xfId="0" applyNumberFormat="1" applyBorder="1" applyAlignment="1">
      <alignment horizontal="center" vertical="center" wrapText="1"/>
    </xf>
    <xf numFmtId="1" fontId="0" fillId="0" borderId="53" xfId="0" applyNumberFormat="1" applyBorder="1" applyAlignment="1">
      <alignment horizontal="center" vertical="center" wrapText="1"/>
    </xf>
    <xf numFmtId="0" fontId="41" fillId="7" borderId="0" xfId="0" applyFont="1" applyFill="1" applyAlignment="1">
      <alignment wrapText="1"/>
    </xf>
    <xf numFmtId="0" fontId="0" fillId="4" borderId="40" xfId="0" applyFont="1" applyFill="1" applyBorder="1" applyAlignment="1">
      <alignment vertical="center" wrapText="1"/>
    </xf>
    <xf numFmtId="1" fontId="26" fillId="4" borderId="8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/>
    </xf>
    <xf numFmtId="0" fontId="41" fillId="4" borderId="0" xfId="0" applyFont="1" applyFill="1" applyAlignment="1">
      <alignment wrapText="1"/>
    </xf>
    <xf numFmtId="2" fontId="42" fillId="4" borderId="8" xfId="0" applyNumberFormat="1" applyFont="1" applyFill="1" applyBorder="1" applyAlignment="1">
      <alignment horizontal="center" vertical="center"/>
    </xf>
    <xf numFmtId="2" fontId="0" fillId="4" borderId="51" xfId="0" applyNumberFormat="1" applyFont="1" applyFill="1" applyBorder="1" applyAlignment="1">
      <alignment horizontal="center" vertical="center" wrapText="1"/>
    </xf>
    <xf numFmtId="2" fontId="32" fillId="4" borderId="47" xfId="0" applyNumberFormat="1" applyFont="1" applyFill="1" applyBorder="1" applyAlignment="1">
      <alignment horizontal="right" vertical="center" wrapText="1"/>
    </xf>
    <xf numFmtId="2" fontId="34" fillId="4" borderId="48" xfId="0" applyNumberFormat="1" applyFont="1" applyFill="1" applyBorder="1" applyAlignment="1">
      <alignment horizontal="left" vertical="center" wrapText="1"/>
    </xf>
    <xf numFmtId="2" fontId="0" fillId="4" borderId="12" xfId="0" applyNumberFormat="1" applyFont="1" applyFill="1" applyBorder="1" applyAlignment="1">
      <alignment horizontal="center" vertical="center" wrapText="1"/>
    </xf>
    <xf numFmtId="2" fontId="32" fillId="4" borderId="24" xfId="0" applyNumberFormat="1" applyFont="1" applyFill="1" applyBorder="1" applyAlignment="1">
      <alignment horizontal="right" vertical="center" wrapText="1"/>
    </xf>
    <xf numFmtId="2" fontId="34" fillId="4" borderId="31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wrapText="1"/>
    </xf>
    <xf numFmtId="0" fontId="0" fillId="8" borderId="5" xfId="0" applyFont="1" applyFill="1" applyBorder="1" applyAlignment="1">
      <alignment vertical="center" wrapText="1"/>
    </xf>
    <xf numFmtId="0" fontId="0" fillId="8" borderId="6" xfId="0" applyFont="1" applyFill="1" applyBorder="1" applyAlignment="1">
      <alignment vertical="center" wrapText="1"/>
    </xf>
    <xf numFmtId="0" fontId="0" fillId="6" borderId="54" xfId="0" applyFont="1" applyFill="1" applyBorder="1" applyAlignment="1">
      <alignment vertical="center" wrapText="1"/>
    </xf>
    <xf numFmtId="0" fontId="31" fillId="4" borderId="54" xfId="0" applyFont="1" applyFill="1" applyBorder="1" applyAlignment="1">
      <alignment vertical="center" wrapText="1"/>
    </xf>
    <xf numFmtId="0" fontId="1" fillId="4" borderId="54" xfId="0" applyFont="1" applyFill="1" applyBorder="1" applyAlignment="1">
      <alignment horizontal="center"/>
    </xf>
    <xf numFmtId="1" fontId="0" fillId="4" borderId="27" xfId="0" applyNumberFormat="1" applyFont="1" applyFill="1" applyBorder="1" applyAlignment="1">
      <alignment horizontal="center" vertical="center" wrapText="1"/>
    </xf>
    <xf numFmtId="1" fontId="0" fillId="4" borderId="55" xfId="0" applyNumberFormat="1" applyFont="1" applyFill="1" applyBorder="1" applyAlignment="1">
      <alignment horizontal="center" vertical="center" wrapText="1"/>
    </xf>
    <xf numFmtId="1" fontId="0" fillId="4" borderId="56" xfId="0" applyNumberFormat="1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6" xfId="0" applyFont="1" applyBorder="1" applyAlignment="1">
      <alignment wrapText="1"/>
    </xf>
    <xf numFmtId="0" fontId="5" fillId="0" borderId="35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0" fontId="9" fillId="0" borderId="17" xfId="0" quotePrefix="1" applyFont="1" applyBorder="1" applyAlignment="1">
      <alignment horizontal="center" vertical="center"/>
    </xf>
    <xf numFmtId="1" fontId="31" fillId="8" borderId="5" xfId="0" applyNumberFormat="1" applyFont="1" applyFill="1" applyBorder="1" applyAlignment="1">
      <alignment horizontal="center" vertical="center" wrapText="1"/>
    </xf>
    <xf numFmtId="1" fontId="31" fillId="8" borderId="6" xfId="0" applyNumberFormat="1" applyFont="1" applyFill="1" applyBorder="1" applyAlignment="1">
      <alignment horizontal="center" vertical="center"/>
    </xf>
    <xf numFmtId="1" fontId="31" fillId="8" borderId="6" xfId="0" applyNumberFormat="1" applyFont="1" applyFill="1" applyBorder="1" applyAlignment="1">
      <alignment horizontal="center" vertical="center" wrapText="1"/>
    </xf>
    <xf numFmtId="1" fontId="31" fillId="8" borderId="12" xfId="0" applyNumberFormat="1" applyFont="1" applyFill="1" applyBorder="1" applyAlignment="1">
      <alignment horizontal="center" vertical="center" wrapText="1"/>
    </xf>
    <xf numFmtId="0" fontId="49" fillId="0" borderId="4" xfId="0" applyFont="1" applyBorder="1" applyAlignment="1">
      <alignment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49" fillId="0" borderId="6" xfId="0" applyFont="1" applyBorder="1" applyAlignment="1">
      <alignment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57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49" fillId="0" borderId="0" xfId="0" applyFont="1"/>
    <xf numFmtId="0" fontId="59" fillId="0" borderId="17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49" fillId="0" borderId="40" xfId="0" applyFont="1" applyBorder="1" applyAlignment="1">
      <alignment vertical="center" wrapText="1"/>
    </xf>
    <xf numFmtId="0" fontId="49" fillId="0" borderId="42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3" fillId="0" borderId="40" xfId="0" applyFont="1" applyBorder="1" applyAlignment="1">
      <alignment vertical="center" wrapText="1"/>
    </xf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61" fillId="0" borderId="4" xfId="0" applyFont="1" applyBorder="1" applyAlignment="1">
      <alignment vertical="center" wrapText="1"/>
    </xf>
    <xf numFmtId="0" fontId="61" fillId="0" borderId="15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1" fillId="0" borderId="6" xfId="0" applyFont="1" applyBorder="1" applyAlignment="1">
      <alignment vertical="center" wrapText="1"/>
    </xf>
    <xf numFmtId="0" fontId="61" fillId="0" borderId="17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7" fillId="0" borderId="6" xfId="0" applyFont="1" applyBorder="1" applyAlignment="1">
      <alignment vertical="center" wrapText="1"/>
    </xf>
    <xf numFmtId="0" fontId="62" fillId="0" borderId="17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61" fillId="0" borderId="5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0" borderId="0" xfId="0" applyFont="1" applyBorder="1" applyAlignment="1"/>
    <xf numFmtId="0" fontId="21" fillId="0" borderId="0" xfId="0" applyFont="1" applyBorder="1" applyAlignment="1">
      <alignment horizontal="center"/>
    </xf>
    <xf numFmtId="0" fontId="70" fillId="0" borderId="0" xfId="0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1" fillId="0" borderId="16" xfId="0" applyFont="1" applyBorder="1" applyAlignment="1">
      <alignment vertical="center" wrapText="1"/>
    </xf>
    <xf numFmtId="0" fontId="43" fillId="0" borderId="6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6" fillId="0" borderId="17" xfId="0" quotePrefix="1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3" fillId="0" borderId="50" xfId="0" applyFont="1" applyFill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/>
    </xf>
    <xf numFmtId="0" fontId="51" fillId="0" borderId="50" xfId="0" applyFont="1" applyFill="1" applyBorder="1" applyAlignment="1">
      <alignment horizontal="center" vertical="center"/>
    </xf>
    <xf numFmtId="0" fontId="52" fillId="0" borderId="50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0" fontId="54" fillId="0" borderId="36" xfId="0" applyFont="1" applyFill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52" fillId="0" borderId="17" xfId="0" quotePrefix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3" fillId="0" borderId="35" xfId="0" applyFont="1" applyBorder="1" applyAlignment="1">
      <alignment vertical="center" wrapText="1"/>
    </xf>
    <xf numFmtId="0" fontId="50" fillId="0" borderId="36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8" fillId="7" borderId="13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left"/>
    </xf>
    <xf numFmtId="0" fontId="68" fillId="0" borderId="0" xfId="0" applyFont="1" applyFill="1" applyBorder="1" applyAlignment="1">
      <alignment vertical="center" wrapText="1"/>
    </xf>
    <xf numFmtId="0" fontId="68" fillId="0" borderId="0" xfId="0" applyFont="1" applyAlignment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/>
    <xf numFmtId="0" fontId="21" fillId="0" borderId="0" xfId="0" applyFont="1" applyFill="1" applyBorder="1" applyAlignment="1">
      <alignment vertical="center" wrapText="1"/>
    </xf>
    <xf numFmtId="0" fontId="21" fillId="0" borderId="0" xfId="0" applyFont="1" applyAlignment="1"/>
    <xf numFmtId="0" fontId="0" fillId="0" borderId="0" xfId="0" applyAlignment="1"/>
    <xf numFmtId="0" fontId="21" fillId="0" borderId="0" xfId="0" applyFont="1" applyAlignment="1">
      <alignment wrapText="1"/>
    </xf>
    <xf numFmtId="0" fontId="21" fillId="4" borderId="9" xfId="0" applyFont="1" applyFill="1" applyBorder="1" applyAlignment="1">
      <alignment vertical="center" wrapText="1"/>
    </xf>
    <xf numFmtId="0" fontId="21" fillId="4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6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8" fillId="2" borderId="25" xfId="0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6600"/>
      <color rgb="FF008000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/>
  <dimension ref="A1:S76"/>
  <sheetViews>
    <sheetView view="pageBreakPreview" topLeftCell="A27" zoomScaleSheetLayoutView="100" workbookViewId="0">
      <selection activeCell="A45" sqref="A45:Q46"/>
    </sheetView>
  </sheetViews>
  <sheetFormatPr defaultColWidth="9.140625" defaultRowHeight="15"/>
  <cols>
    <col min="1" max="1" width="39.28515625" style="3" customWidth="1"/>
    <col min="2" max="2" width="11.42578125" style="23" customWidth="1"/>
    <col min="3" max="3" width="5.28515625" style="23" customWidth="1"/>
    <col min="4" max="4" width="5.42578125" style="23" customWidth="1"/>
    <col min="5" max="5" width="4.85546875" style="23" customWidth="1"/>
    <col min="6" max="6" width="6.42578125" style="24" customWidth="1"/>
    <col min="7" max="7" width="4.7109375" style="25" customWidth="1"/>
    <col min="8" max="8" width="4.7109375" style="26" customWidth="1"/>
    <col min="9" max="9" width="4" style="27" customWidth="1"/>
    <col min="10" max="10" width="4.85546875" style="28" bestFit="1" customWidth="1"/>
    <col min="11" max="11" width="4.7109375" style="23" customWidth="1"/>
    <col min="12" max="12" width="7.28515625" style="24" customWidth="1"/>
    <col min="13" max="13" width="4.140625" style="25" customWidth="1"/>
    <col min="14" max="14" width="4" style="26" customWidth="1"/>
    <col min="15" max="15" width="4.140625" style="27" customWidth="1"/>
    <col min="16" max="16" width="4.140625" style="28" customWidth="1"/>
    <col min="17" max="17" width="4.42578125" style="23" customWidth="1"/>
    <col min="18" max="18" width="6.28515625" style="23" hidden="1" customWidth="1"/>
    <col min="19" max="19" width="9.140625" style="30"/>
    <col min="20" max="16384" width="9.140625" style="31"/>
  </cols>
  <sheetData>
    <row r="1" spans="1:18">
      <c r="A1" s="2" t="s">
        <v>0</v>
      </c>
      <c r="J1" s="112"/>
      <c r="K1" s="113"/>
      <c r="L1" s="503" t="s">
        <v>37</v>
      </c>
      <c r="M1" s="504"/>
      <c r="N1" s="504"/>
      <c r="O1" s="504"/>
      <c r="P1" s="504"/>
    </row>
    <row r="2" spans="1:18">
      <c r="A2" s="2" t="s">
        <v>116</v>
      </c>
      <c r="J2" s="112"/>
      <c r="K2" s="113"/>
      <c r="L2" s="503" t="s">
        <v>65</v>
      </c>
      <c r="M2" s="504"/>
      <c r="N2" s="504"/>
      <c r="O2" s="504"/>
      <c r="P2" s="504"/>
    </row>
    <row r="3" spans="1:18" ht="30">
      <c r="A3" s="2" t="s">
        <v>117</v>
      </c>
    </row>
    <row r="4" spans="1:18" ht="18" customHeight="1">
      <c r="A4" s="2" t="s">
        <v>118</v>
      </c>
    </row>
    <row r="5" spans="1:18" ht="60.75" thickBot="1">
      <c r="A5" s="439" t="s">
        <v>119</v>
      </c>
    </row>
    <row r="6" spans="1:18" ht="15.75" thickBot="1">
      <c r="A6" s="439" t="s">
        <v>113</v>
      </c>
      <c r="F6" s="32" t="s">
        <v>28</v>
      </c>
      <c r="G6" s="33"/>
      <c r="H6" s="34"/>
      <c r="I6" s="35"/>
      <c r="J6" s="36"/>
      <c r="K6" s="37"/>
      <c r="L6" s="32" t="s">
        <v>29</v>
      </c>
    </row>
    <row r="7" spans="1:18" ht="15.75" thickBot="1">
      <c r="A7" s="439" t="s">
        <v>114</v>
      </c>
      <c r="F7" s="38"/>
      <c r="G7" s="505" t="s">
        <v>30</v>
      </c>
      <c r="H7" s="506"/>
      <c r="I7" s="506"/>
      <c r="J7" s="506"/>
      <c r="K7" s="507"/>
      <c r="L7" s="39"/>
    </row>
    <row r="9" spans="1:18" ht="15.75" thickBot="1">
      <c r="E9" s="508" t="s">
        <v>66</v>
      </c>
      <c r="F9" s="508"/>
      <c r="G9" s="508"/>
      <c r="H9" s="508"/>
      <c r="I9" s="508"/>
      <c r="J9" s="508"/>
      <c r="K9" s="508"/>
      <c r="L9" s="508"/>
      <c r="M9" s="508"/>
    </row>
    <row r="10" spans="1:18" s="50" customFormat="1" ht="60.75" thickBot="1">
      <c r="A10" s="40" t="s">
        <v>1</v>
      </c>
      <c r="B10" s="41" t="s">
        <v>2</v>
      </c>
      <c r="C10" s="42" t="s">
        <v>60</v>
      </c>
      <c r="D10" s="42" t="s">
        <v>59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114" t="s">
        <v>11</v>
      </c>
      <c r="O10" s="115" t="s">
        <v>12</v>
      </c>
      <c r="P10" s="48" t="s">
        <v>13</v>
      </c>
      <c r="Q10" s="43" t="s">
        <v>14</v>
      </c>
      <c r="R10" s="49" t="s">
        <v>45</v>
      </c>
    </row>
    <row r="11" spans="1:18" ht="15.75" thickBot="1">
      <c r="A11" s="51" t="s">
        <v>39</v>
      </c>
      <c r="B11" s="116"/>
      <c r="C11" s="53"/>
      <c r="D11" s="53"/>
      <c r="E11" s="53"/>
      <c r="F11" s="54"/>
      <c r="G11" s="55"/>
      <c r="H11" s="56"/>
      <c r="I11" s="57"/>
      <c r="J11" s="58"/>
      <c r="K11" s="53"/>
      <c r="L11" s="54"/>
      <c r="M11" s="55"/>
      <c r="N11" s="117"/>
      <c r="O11" s="118"/>
      <c r="P11" s="58"/>
      <c r="Q11" s="53"/>
      <c r="R11" s="59"/>
    </row>
    <row r="12" spans="1:18">
      <c r="A12" s="412" t="s">
        <v>70</v>
      </c>
      <c r="B12" s="456" t="s">
        <v>120</v>
      </c>
      <c r="C12" s="457" t="s">
        <v>47</v>
      </c>
      <c r="D12" s="457" t="s">
        <v>53</v>
      </c>
      <c r="E12" s="458">
        <v>1</v>
      </c>
      <c r="F12" s="459">
        <v>2</v>
      </c>
      <c r="G12" s="460">
        <v>2</v>
      </c>
      <c r="H12" s="461"/>
      <c r="I12" s="462"/>
      <c r="J12" s="492">
        <v>3</v>
      </c>
      <c r="K12" s="458" t="s">
        <v>71</v>
      </c>
      <c r="L12" s="459"/>
      <c r="M12" s="460"/>
      <c r="N12" s="461"/>
      <c r="O12" s="462"/>
      <c r="P12" s="463"/>
      <c r="Q12" s="458"/>
      <c r="R12" s="60"/>
    </row>
    <row r="13" spans="1:18" ht="25.5">
      <c r="A13" s="419" t="s">
        <v>83</v>
      </c>
      <c r="B13" s="343" t="s">
        <v>121</v>
      </c>
      <c r="C13" s="336" t="s">
        <v>51</v>
      </c>
      <c r="D13" s="336" t="s">
        <v>53</v>
      </c>
      <c r="E13" s="337">
        <v>1</v>
      </c>
      <c r="F13" s="338">
        <v>2</v>
      </c>
      <c r="G13" s="339">
        <v>1</v>
      </c>
      <c r="H13" s="340"/>
      <c r="I13" s="341"/>
      <c r="J13" s="342">
        <v>4</v>
      </c>
      <c r="K13" s="337" t="s">
        <v>71</v>
      </c>
      <c r="L13" s="338"/>
      <c r="M13" s="339"/>
      <c r="N13" s="340"/>
      <c r="O13" s="341"/>
      <c r="P13" s="342"/>
      <c r="Q13" s="337"/>
      <c r="R13" s="60"/>
    </row>
    <row r="14" spans="1:18">
      <c r="A14" s="419" t="s">
        <v>84</v>
      </c>
      <c r="B14" s="343" t="s">
        <v>122</v>
      </c>
      <c r="C14" s="336" t="s">
        <v>51</v>
      </c>
      <c r="D14" s="336" t="s">
        <v>53</v>
      </c>
      <c r="E14" s="337">
        <v>1</v>
      </c>
      <c r="F14" s="338">
        <v>2</v>
      </c>
      <c r="G14" s="339">
        <v>2</v>
      </c>
      <c r="H14" s="340"/>
      <c r="I14" s="341"/>
      <c r="J14" s="342">
        <v>4</v>
      </c>
      <c r="K14" s="337" t="s">
        <v>71</v>
      </c>
      <c r="L14" s="338"/>
      <c r="M14" s="339"/>
      <c r="N14" s="340"/>
      <c r="O14" s="341"/>
      <c r="P14" s="342"/>
      <c r="Q14" s="337"/>
      <c r="R14" s="60"/>
    </row>
    <row r="15" spans="1:18">
      <c r="A15" s="419" t="s">
        <v>123</v>
      </c>
      <c r="B15" s="343" t="s">
        <v>124</v>
      </c>
      <c r="C15" s="336" t="s">
        <v>51</v>
      </c>
      <c r="D15" s="336" t="s">
        <v>53</v>
      </c>
      <c r="E15" s="337">
        <v>1</v>
      </c>
      <c r="F15" s="338">
        <v>2</v>
      </c>
      <c r="G15" s="339">
        <v>1</v>
      </c>
      <c r="H15" s="340"/>
      <c r="I15" s="341"/>
      <c r="J15" s="493">
        <v>4</v>
      </c>
      <c r="K15" s="337" t="s">
        <v>71</v>
      </c>
      <c r="L15" s="338"/>
      <c r="M15" s="339"/>
      <c r="N15" s="340"/>
      <c r="O15" s="341"/>
      <c r="P15" s="342"/>
      <c r="Q15" s="337"/>
      <c r="R15" s="60"/>
    </row>
    <row r="16" spans="1:18">
      <c r="A16" s="419" t="s">
        <v>125</v>
      </c>
      <c r="B16" s="343" t="s">
        <v>126</v>
      </c>
      <c r="C16" s="464" t="s">
        <v>51</v>
      </c>
      <c r="D16" s="336" t="s">
        <v>53</v>
      </c>
      <c r="E16" s="465">
        <v>1</v>
      </c>
      <c r="F16" s="466">
        <v>2</v>
      </c>
      <c r="G16" s="467">
        <v>1</v>
      </c>
      <c r="H16" s="468"/>
      <c r="I16" s="469"/>
      <c r="J16" s="494">
        <v>4</v>
      </c>
      <c r="K16" s="465" t="s">
        <v>71</v>
      </c>
      <c r="L16" s="466"/>
      <c r="M16" s="467"/>
      <c r="N16" s="471"/>
      <c r="O16" s="469"/>
      <c r="P16" s="470"/>
      <c r="Q16" s="465"/>
      <c r="R16" s="60"/>
    </row>
    <row r="17" spans="1:18">
      <c r="A17" s="419" t="s">
        <v>127</v>
      </c>
      <c r="B17" s="343" t="s">
        <v>128</v>
      </c>
      <c r="C17" s="336" t="s">
        <v>51</v>
      </c>
      <c r="D17" s="336" t="s">
        <v>53</v>
      </c>
      <c r="E17" s="337">
        <v>1</v>
      </c>
      <c r="F17" s="338"/>
      <c r="G17" s="339"/>
      <c r="H17" s="340">
        <v>4</v>
      </c>
      <c r="I17" s="341"/>
      <c r="J17" s="493">
        <v>3</v>
      </c>
      <c r="K17" s="337" t="s">
        <v>72</v>
      </c>
      <c r="L17" s="338"/>
      <c r="M17" s="339"/>
      <c r="N17" s="340"/>
      <c r="O17" s="341"/>
      <c r="P17" s="342"/>
      <c r="Q17" s="337"/>
      <c r="R17" s="60"/>
    </row>
    <row r="18" spans="1:18">
      <c r="A18" s="419" t="s">
        <v>129</v>
      </c>
      <c r="B18" s="343" t="s">
        <v>130</v>
      </c>
      <c r="C18" s="336" t="s">
        <v>47</v>
      </c>
      <c r="D18" s="336" t="s">
        <v>58</v>
      </c>
      <c r="E18" s="337">
        <v>1</v>
      </c>
      <c r="F18" s="338">
        <v>2</v>
      </c>
      <c r="G18" s="339"/>
      <c r="H18" s="340"/>
      <c r="I18" s="341"/>
      <c r="J18" s="342">
        <v>3</v>
      </c>
      <c r="K18" s="337" t="s">
        <v>73</v>
      </c>
      <c r="L18" s="338"/>
      <c r="M18" s="339"/>
      <c r="N18" s="340"/>
      <c r="O18" s="341"/>
      <c r="P18" s="342"/>
      <c r="Q18" s="337"/>
      <c r="R18" s="60"/>
    </row>
    <row r="19" spans="1:18">
      <c r="A19" s="455" t="s">
        <v>197</v>
      </c>
      <c r="B19" s="343" t="s">
        <v>131</v>
      </c>
      <c r="C19" s="336" t="s">
        <v>47</v>
      </c>
      <c r="D19" s="336" t="s">
        <v>58</v>
      </c>
      <c r="E19" s="337">
        <v>2</v>
      </c>
      <c r="F19" s="338">
        <v>2</v>
      </c>
      <c r="G19" s="339"/>
      <c r="H19" s="340"/>
      <c r="I19" s="341"/>
      <c r="J19" s="342">
        <v>3</v>
      </c>
      <c r="K19" s="337" t="s">
        <v>73</v>
      </c>
      <c r="L19" s="338"/>
      <c r="M19" s="339"/>
      <c r="N19" s="340"/>
      <c r="O19" s="341"/>
      <c r="P19" s="342"/>
      <c r="Q19" s="337"/>
      <c r="R19" s="60"/>
    </row>
    <row r="20" spans="1:18">
      <c r="A20" s="455" t="s">
        <v>85</v>
      </c>
      <c r="B20" s="343" t="s">
        <v>132</v>
      </c>
      <c r="C20" s="336" t="s">
        <v>52</v>
      </c>
      <c r="D20" s="336" t="s">
        <v>58</v>
      </c>
      <c r="E20" s="337">
        <v>1</v>
      </c>
      <c r="F20" s="338">
        <v>2</v>
      </c>
      <c r="G20" s="339"/>
      <c r="H20" s="340"/>
      <c r="I20" s="341"/>
      <c r="J20" s="342">
        <v>3</v>
      </c>
      <c r="K20" s="337" t="s">
        <v>72</v>
      </c>
      <c r="L20" s="338"/>
      <c r="M20" s="339"/>
      <c r="N20" s="340"/>
      <c r="O20" s="341"/>
      <c r="P20" s="342"/>
      <c r="Q20" s="337"/>
      <c r="R20" s="60"/>
    </row>
    <row r="21" spans="1:18">
      <c r="A21" s="455" t="s">
        <v>198</v>
      </c>
      <c r="B21" s="343" t="s">
        <v>133</v>
      </c>
      <c r="C21" s="336" t="s">
        <v>52</v>
      </c>
      <c r="D21" s="336" t="s">
        <v>58</v>
      </c>
      <c r="E21" s="337">
        <v>2</v>
      </c>
      <c r="F21" s="338">
        <v>2</v>
      </c>
      <c r="G21" s="339"/>
      <c r="H21" s="340"/>
      <c r="I21" s="341"/>
      <c r="J21" s="342">
        <v>3</v>
      </c>
      <c r="K21" s="337" t="s">
        <v>72</v>
      </c>
      <c r="L21" s="338"/>
      <c r="M21" s="339"/>
      <c r="N21" s="340"/>
      <c r="O21" s="341"/>
      <c r="P21" s="342"/>
      <c r="Q21" s="337"/>
      <c r="R21" s="60"/>
    </row>
    <row r="22" spans="1:18">
      <c r="A22" s="419" t="s">
        <v>86</v>
      </c>
      <c r="B22" s="343" t="s">
        <v>204</v>
      </c>
      <c r="C22" s="336" t="s">
        <v>51</v>
      </c>
      <c r="D22" s="336" t="s">
        <v>58</v>
      </c>
      <c r="E22" s="337">
        <v>1</v>
      </c>
      <c r="F22" s="338">
        <v>1</v>
      </c>
      <c r="G22" s="339">
        <v>1</v>
      </c>
      <c r="H22" s="340"/>
      <c r="I22" s="341"/>
      <c r="J22" s="342">
        <v>2</v>
      </c>
      <c r="K22" s="337" t="s">
        <v>72</v>
      </c>
      <c r="L22" s="338"/>
      <c r="M22" s="339"/>
      <c r="N22" s="340"/>
      <c r="O22" s="341"/>
      <c r="P22" s="342"/>
      <c r="Q22" s="337"/>
      <c r="R22" s="60"/>
    </row>
    <row r="23" spans="1:18">
      <c r="A23" s="419" t="s">
        <v>87</v>
      </c>
      <c r="B23" s="343" t="s">
        <v>205</v>
      </c>
      <c r="C23" s="336" t="s">
        <v>51</v>
      </c>
      <c r="D23" s="336" t="s">
        <v>58</v>
      </c>
      <c r="E23" s="337">
        <v>2</v>
      </c>
      <c r="F23" s="338">
        <v>1</v>
      </c>
      <c r="G23" s="339">
        <v>1</v>
      </c>
      <c r="H23" s="340"/>
      <c r="I23" s="341"/>
      <c r="J23" s="342">
        <v>2</v>
      </c>
      <c r="K23" s="337" t="s">
        <v>72</v>
      </c>
      <c r="L23" s="338"/>
      <c r="M23" s="339"/>
      <c r="N23" s="340"/>
      <c r="O23" s="341"/>
      <c r="P23" s="342"/>
      <c r="Q23" s="337"/>
      <c r="R23" s="60"/>
    </row>
    <row r="24" spans="1:18">
      <c r="A24" s="419" t="s">
        <v>74</v>
      </c>
      <c r="B24" s="343" t="s">
        <v>134</v>
      </c>
      <c r="C24" s="336" t="s">
        <v>47</v>
      </c>
      <c r="D24" s="336" t="s">
        <v>53</v>
      </c>
      <c r="E24" s="337">
        <v>1</v>
      </c>
      <c r="F24" s="338"/>
      <c r="G24" s="339"/>
      <c r="H24" s="340"/>
      <c r="I24" s="341"/>
      <c r="J24" s="342"/>
      <c r="K24" s="337"/>
      <c r="L24" s="338">
        <v>2</v>
      </c>
      <c r="M24" s="339">
        <v>2</v>
      </c>
      <c r="N24" s="340"/>
      <c r="O24" s="341"/>
      <c r="P24" s="342">
        <v>4</v>
      </c>
      <c r="Q24" s="337" t="s">
        <v>71</v>
      </c>
      <c r="R24" s="60"/>
    </row>
    <row r="25" spans="1:18">
      <c r="A25" s="419" t="s">
        <v>88</v>
      </c>
      <c r="B25" s="343" t="s">
        <v>135</v>
      </c>
      <c r="C25" s="464" t="s">
        <v>51</v>
      </c>
      <c r="D25" s="336" t="s">
        <v>53</v>
      </c>
      <c r="E25" s="465">
        <v>1</v>
      </c>
      <c r="F25" s="466"/>
      <c r="G25" s="467"/>
      <c r="H25" s="471"/>
      <c r="I25" s="469"/>
      <c r="J25" s="470"/>
      <c r="K25" s="465"/>
      <c r="L25" s="466">
        <v>2</v>
      </c>
      <c r="M25" s="467">
        <v>1</v>
      </c>
      <c r="N25" s="468"/>
      <c r="O25" s="469"/>
      <c r="P25" s="470">
        <v>4</v>
      </c>
      <c r="Q25" s="465" t="s">
        <v>71</v>
      </c>
      <c r="R25" s="60"/>
    </row>
    <row r="26" spans="1:18" ht="25.5">
      <c r="A26" s="419" t="s">
        <v>89</v>
      </c>
      <c r="B26" s="343" t="s">
        <v>136</v>
      </c>
      <c r="C26" s="336" t="s">
        <v>51</v>
      </c>
      <c r="D26" s="336" t="s">
        <v>53</v>
      </c>
      <c r="E26" s="337">
        <v>1</v>
      </c>
      <c r="F26" s="338"/>
      <c r="G26" s="339"/>
      <c r="H26" s="340"/>
      <c r="I26" s="341"/>
      <c r="J26" s="342"/>
      <c r="K26" s="337"/>
      <c r="L26" s="338">
        <v>2</v>
      </c>
      <c r="M26" s="339">
        <v>2</v>
      </c>
      <c r="N26" s="340"/>
      <c r="O26" s="341"/>
      <c r="P26" s="342">
        <v>4</v>
      </c>
      <c r="Q26" s="337" t="s">
        <v>71</v>
      </c>
      <c r="R26" s="60"/>
    </row>
    <row r="27" spans="1:18">
      <c r="A27" s="419" t="s">
        <v>123</v>
      </c>
      <c r="B27" s="343" t="s">
        <v>137</v>
      </c>
      <c r="C27" s="336" t="s">
        <v>51</v>
      </c>
      <c r="D27" s="336" t="s">
        <v>53</v>
      </c>
      <c r="E27" s="337">
        <v>1</v>
      </c>
      <c r="F27" s="338"/>
      <c r="G27" s="339"/>
      <c r="H27" s="340"/>
      <c r="I27" s="341"/>
      <c r="J27" s="342"/>
      <c r="K27" s="337"/>
      <c r="L27" s="338">
        <v>2</v>
      </c>
      <c r="M27" s="339">
        <v>1</v>
      </c>
      <c r="N27" s="340"/>
      <c r="O27" s="341"/>
      <c r="P27" s="493">
        <v>3</v>
      </c>
      <c r="Q27" s="337" t="s">
        <v>71</v>
      </c>
      <c r="R27" s="60"/>
    </row>
    <row r="28" spans="1:18">
      <c r="A28" s="419" t="s">
        <v>125</v>
      </c>
      <c r="B28" s="343" t="s">
        <v>138</v>
      </c>
      <c r="C28" s="336" t="s">
        <v>51</v>
      </c>
      <c r="D28" s="336" t="s">
        <v>53</v>
      </c>
      <c r="E28" s="337">
        <v>1</v>
      </c>
      <c r="F28" s="338"/>
      <c r="G28" s="339"/>
      <c r="H28" s="340"/>
      <c r="I28" s="341"/>
      <c r="J28" s="342"/>
      <c r="K28" s="337"/>
      <c r="L28" s="338">
        <v>2</v>
      </c>
      <c r="M28" s="339">
        <v>1</v>
      </c>
      <c r="N28" s="340"/>
      <c r="O28" s="341"/>
      <c r="P28" s="493">
        <v>3</v>
      </c>
      <c r="Q28" s="337" t="s">
        <v>71</v>
      </c>
      <c r="R28" s="60"/>
    </row>
    <row r="29" spans="1:18">
      <c r="A29" s="419" t="s">
        <v>127</v>
      </c>
      <c r="B29" s="343" t="s">
        <v>139</v>
      </c>
      <c r="C29" s="336" t="s">
        <v>51</v>
      </c>
      <c r="D29" s="336" t="s">
        <v>53</v>
      </c>
      <c r="E29" s="337">
        <v>1</v>
      </c>
      <c r="F29" s="338"/>
      <c r="G29" s="339"/>
      <c r="H29" s="340"/>
      <c r="I29" s="341"/>
      <c r="J29" s="342"/>
      <c r="K29" s="337"/>
      <c r="L29" s="338"/>
      <c r="M29" s="339"/>
      <c r="N29" s="340">
        <v>4</v>
      </c>
      <c r="O29" s="341"/>
      <c r="P29" s="493">
        <v>3</v>
      </c>
      <c r="Q29" s="337" t="s">
        <v>72</v>
      </c>
      <c r="R29" s="60"/>
    </row>
    <row r="30" spans="1:18">
      <c r="A30" s="419" t="s">
        <v>129</v>
      </c>
      <c r="B30" s="343" t="s">
        <v>140</v>
      </c>
      <c r="C30" s="472" t="s">
        <v>47</v>
      </c>
      <c r="D30" s="473" t="s">
        <v>53</v>
      </c>
      <c r="E30" s="474">
        <v>1</v>
      </c>
      <c r="F30" s="475"/>
      <c r="G30" s="476"/>
      <c r="H30" s="477"/>
      <c r="I30" s="478"/>
      <c r="J30" s="479"/>
      <c r="K30" s="474"/>
      <c r="L30" s="475">
        <v>2</v>
      </c>
      <c r="M30" s="476"/>
      <c r="N30" s="477"/>
      <c r="O30" s="478"/>
      <c r="P30" s="480">
        <v>2</v>
      </c>
      <c r="Q30" s="481" t="s">
        <v>73</v>
      </c>
      <c r="R30" s="60"/>
    </row>
    <row r="31" spans="1:18">
      <c r="A31" s="455" t="s">
        <v>199</v>
      </c>
      <c r="B31" s="343" t="s">
        <v>141</v>
      </c>
      <c r="C31" s="336" t="s">
        <v>47</v>
      </c>
      <c r="D31" s="336" t="s">
        <v>58</v>
      </c>
      <c r="E31" s="337">
        <v>1</v>
      </c>
      <c r="F31" s="378"/>
      <c r="G31" s="379"/>
      <c r="H31" s="380"/>
      <c r="I31" s="381"/>
      <c r="J31" s="382"/>
      <c r="K31" s="337"/>
      <c r="L31" s="378">
        <v>2</v>
      </c>
      <c r="M31" s="379">
        <v>1</v>
      </c>
      <c r="N31" s="380"/>
      <c r="O31" s="381"/>
      <c r="P31" s="382">
        <v>2</v>
      </c>
      <c r="Q31" s="337" t="s">
        <v>72</v>
      </c>
      <c r="R31" s="60"/>
    </row>
    <row r="32" spans="1:18">
      <c r="A32" s="455" t="s">
        <v>200</v>
      </c>
      <c r="B32" s="343" t="s">
        <v>142</v>
      </c>
      <c r="C32" s="336" t="s">
        <v>47</v>
      </c>
      <c r="D32" s="336" t="s">
        <v>58</v>
      </c>
      <c r="E32" s="337">
        <v>2</v>
      </c>
      <c r="F32" s="378"/>
      <c r="G32" s="379"/>
      <c r="H32" s="380"/>
      <c r="I32" s="381"/>
      <c r="J32" s="382"/>
      <c r="K32" s="337"/>
      <c r="L32" s="378">
        <v>2</v>
      </c>
      <c r="M32" s="379">
        <v>1</v>
      </c>
      <c r="N32" s="380"/>
      <c r="O32" s="381"/>
      <c r="P32" s="382">
        <v>2</v>
      </c>
      <c r="Q32" s="337" t="s">
        <v>72</v>
      </c>
      <c r="R32" s="60"/>
    </row>
    <row r="33" spans="1:18">
      <c r="A33" s="419" t="s">
        <v>86</v>
      </c>
      <c r="B33" s="343" t="s">
        <v>143</v>
      </c>
      <c r="C33" s="336" t="s">
        <v>51</v>
      </c>
      <c r="D33" s="336" t="s">
        <v>58</v>
      </c>
      <c r="E33" s="337">
        <v>1</v>
      </c>
      <c r="F33" s="378"/>
      <c r="G33" s="379"/>
      <c r="H33" s="380"/>
      <c r="I33" s="381"/>
      <c r="J33" s="382"/>
      <c r="K33" s="337"/>
      <c r="L33" s="378">
        <v>1</v>
      </c>
      <c r="M33" s="379">
        <v>1</v>
      </c>
      <c r="N33" s="380"/>
      <c r="O33" s="381"/>
      <c r="P33" s="382">
        <v>2</v>
      </c>
      <c r="Q33" s="337" t="s">
        <v>72</v>
      </c>
      <c r="R33" s="60"/>
    </row>
    <row r="34" spans="1:18">
      <c r="A34" s="419" t="s">
        <v>87</v>
      </c>
      <c r="B34" s="343" t="s">
        <v>144</v>
      </c>
      <c r="C34" s="336" t="s">
        <v>51</v>
      </c>
      <c r="D34" s="336" t="s">
        <v>58</v>
      </c>
      <c r="E34" s="337">
        <v>2</v>
      </c>
      <c r="F34" s="378"/>
      <c r="G34" s="379"/>
      <c r="H34" s="380"/>
      <c r="I34" s="381"/>
      <c r="J34" s="382"/>
      <c r="K34" s="337"/>
      <c r="L34" s="378">
        <v>1</v>
      </c>
      <c r="M34" s="379">
        <v>1</v>
      </c>
      <c r="N34" s="380"/>
      <c r="O34" s="381"/>
      <c r="P34" s="382">
        <v>2</v>
      </c>
      <c r="Q34" s="337" t="s">
        <v>72</v>
      </c>
      <c r="R34" s="60"/>
    </row>
    <row r="35" spans="1:18">
      <c r="A35" s="419" t="s">
        <v>90</v>
      </c>
      <c r="B35" s="343" t="s">
        <v>145</v>
      </c>
      <c r="C35" s="376" t="s">
        <v>51</v>
      </c>
      <c r="D35" s="376" t="s">
        <v>53</v>
      </c>
      <c r="E35" s="377">
        <v>2</v>
      </c>
      <c r="F35" s="378"/>
      <c r="G35" s="379"/>
      <c r="H35" s="380"/>
      <c r="I35" s="381"/>
      <c r="J35" s="382"/>
      <c r="K35" s="377"/>
      <c r="L35" s="378"/>
      <c r="M35" s="379"/>
      <c r="N35" s="380"/>
      <c r="O35" s="381">
        <v>2</v>
      </c>
      <c r="P35" s="382">
        <v>3</v>
      </c>
      <c r="Q35" s="377" t="s">
        <v>73</v>
      </c>
      <c r="R35" s="60"/>
    </row>
    <row r="36" spans="1:18">
      <c r="A36" s="419" t="s">
        <v>75</v>
      </c>
      <c r="B36" s="343" t="s">
        <v>146</v>
      </c>
      <c r="C36" s="376" t="s">
        <v>52</v>
      </c>
      <c r="D36" s="376" t="s">
        <v>53</v>
      </c>
      <c r="E36" s="377">
        <v>1</v>
      </c>
      <c r="F36" s="378"/>
      <c r="G36" s="379"/>
      <c r="H36" s="482" t="s">
        <v>76</v>
      </c>
      <c r="I36" s="381"/>
      <c r="J36" s="382"/>
      <c r="K36" s="377"/>
      <c r="L36" s="378"/>
      <c r="M36" s="379"/>
      <c r="N36" s="482" t="s">
        <v>76</v>
      </c>
      <c r="O36" s="381"/>
      <c r="P36" s="382" t="s">
        <v>77</v>
      </c>
      <c r="Q36" s="377" t="s">
        <v>78</v>
      </c>
      <c r="R36" s="60"/>
    </row>
    <row r="37" spans="1:18">
      <c r="A37" s="5"/>
      <c r="B37" s="6"/>
      <c r="C37" s="7"/>
      <c r="D37" s="7"/>
      <c r="E37" s="8"/>
      <c r="F37" s="9"/>
      <c r="G37" s="119"/>
      <c r="H37" s="120"/>
      <c r="I37" s="121"/>
      <c r="J37" s="13"/>
      <c r="K37" s="8"/>
      <c r="L37" s="9"/>
      <c r="M37" s="119"/>
      <c r="N37" s="120"/>
      <c r="O37" s="121"/>
      <c r="P37" s="13"/>
      <c r="Q37" s="8"/>
      <c r="R37" s="60"/>
    </row>
    <row r="38" spans="1:18" ht="15.75" thickBot="1">
      <c r="A38" s="5"/>
      <c r="B38" s="6"/>
      <c r="C38" s="7"/>
      <c r="D38" s="7"/>
      <c r="E38" s="8"/>
      <c r="F38" s="9"/>
      <c r="G38" s="119"/>
      <c r="H38" s="120"/>
      <c r="I38" s="121"/>
      <c r="J38" s="13"/>
      <c r="K38" s="8"/>
      <c r="L38" s="9"/>
      <c r="M38" s="119"/>
      <c r="N38" s="120"/>
      <c r="O38" s="121"/>
      <c r="P38" s="13"/>
      <c r="Q38" s="8"/>
      <c r="R38" s="60"/>
    </row>
    <row r="39" spans="1:18" ht="15.75" thickBot="1">
      <c r="A39" s="61" t="s">
        <v>19</v>
      </c>
      <c r="B39" s="62"/>
      <c r="C39" s="62"/>
      <c r="D39" s="62"/>
      <c r="E39" s="63"/>
      <c r="F39" s="64">
        <f>SUMIFS(F12:F38,$E12:$E38,"=1")</f>
        <v>15</v>
      </c>
      <c r="G39" s="65">
        <f>SUMIFS(G12:G38,$E12:$E38,"=1")</f>
        <v>8</v>
      </c>
      <c r="H39" s="66">
        <f>SUMIFS(H12:H38,$E12:$E38,"=1")</f>
        <v>4</v>
      </c>
      <c r="I39" s="67">
        <f>SUMIFS(I12:I38,$E12:$E38,"=1")</f>
        <v>0</v>
      </c>
      <c r="J39" s="68">
        <f>SUMIFS(J12:J38,$E12:$E38,"=1")+SUMIFS(J12:J38,$D12:$D38,"=DO",$E12:$E38,"=2")</f>
        <v>30</v>
      </c>
      <c r="K39" s="63"/>
      <c r="L39" s="64">
        <f>SUMIFS(L12:L38,$E12:$E38,"=1")</f>
        <v>15</v>
      </c>
      <c r="M39" s="65">
        <f>SUMIFS(M12:M38,$E12:$E38,"=1")</f>
        <v>9</v>
      </c>
      <c r="N39" s="66">
        <f>SUMIFS(N12:N38,$E12:$E38,"=1")</f>
        <v>4</v>
      </c>
      <c r="O39" s="67">
        <f>SUMIFS(O12:O38,$E12:$E38,"=1")</f>
        <v>0</v>
      </c>
      <c r="P39" s="68">
        <f>SUMIFS(P12:P38,$E12:$E38,"=1")+SUMIFS(P12:P38,$D12:$D38,"=DO",$E12:$E38,"=2")</f>
        <v>30</v>
      </c>
      <c r="Q39" s="63"/>
      <c r="R39" s="263"/>
    </row>
    <row r="40" spans="1:18" ht="15.75" thickBot="1">
      <c r="A40" s="6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65"/>
    </row>
    <row r="41" spans="1:18" ht="15.75" thickBot="1">
      <c r="A41" s="122" t="s">
        <v>38</v>
      </c>
      <c r="B41" s="123"/>
      <c r="C41" s="70"/>
      <c r="D41" s="70"/>
      <c r="E41" s="70"/>
      <c r="F41" s="71"/>
      <c r="G41" s="124"/>
      <c r="H41" s="125"/>
      <c r="I41" s="126"/>
      <c r="J41" s="75"/>
      <c r="K41" s="70"/>
      <c r="L41" s="71"/>
      <c r="M41" s="124"/>
      <c r="N41" s="125"/>
      <c r="O41" s="126"/>
      <c r="P41" s="75"/>
      <c r="Q41" s="76"/>
      <c r="R41" s="76"/>
    </row>
    <row r="42" spans="1:18" ht="25.5">
      <c r="A42" s="419" t="s">
        <v>91</v>
      </c>
      <c r="B42" s="343" t="s">
        <v>201</v>
      </c>
      <c r="C42" s="420" t="s">
        <v>52</v>
      </c>
      <c r="D42" s="420" t="s">
        <v>47</v>
      </c>
      <c r="E42" s="421">
        <v>0</v>
      </c>
      <c r="F42" s="422"/>
      <c r="G42" s="423"/>
      <c r="H42" s="424">
        <v>2</v>
      </c>
      <c r="I42" s="425"/>
      <c r="J42" s="426"/>
      <c r="K42" s="421"/>
      <c r="L42" s="422"/>
      <c r="M42" s="423"/>
      <c r="N42" s="424">
        <v>2</v>
      </c>
      <c r="O42" s="425"/>
      <c r="P42" s="426">
        <v>2</v>
      </c>
      <c r="Q42" s="421" t="s">
        <v>72</v>
      </c>
      <c r="R42" s="272"/>
    </row>
    <row r="43" spans="1:18">
      <c r="A43" s="419" t="s">
        <v>79</v>
      </c>
      <c r="B43" s="343" t="s">
        <v>202</v>
      </c>
      <c r="C43" s="420" t="s">
        <v>52</v>
      </c>
      <c r="D43" s="420" t="s">
        <v>47</v>
      </c>
      <c r="E43" s="421">
        <v>0</v>
      </c>
      <c r="F43" s="422"/>
      <c r="G43" s="423"/>
      <c r="H43" s="424">
        <v>2</v>
      </c>
      <c r="I43" s="425"/>
      <c r="J43" s="426"/>
      <c r="K43" s="421"/>
      <c r="L43" s="422"/>
      <c r="M43" s="423"/>
      <c r="N43" s="424">
        <v>2</v>
      </c>
      <c r="O43" s="425"/>
      <c r="P43" s="426">
        <v>2</v>
      </c>
      <c r="Q43" s="421" t="s">
        <v>72</v>
      </c>
      <c r="R43" s="60"/>
    </row>
    <row r="44" spans="1:18">
      <c r="A44" s="419" t="s">
        <v>80</v>
      </c>
      <c r="B44" s="343" t="s">
        <v>203</v>
      </c>
      <c r="C44" s="420" t="s">
        <v>52</v>
      </c>
      <c r="D44" s="420" t="s">
        <v>47</v>
      </c>
      <c r="E44" s="421">
        <v>1</v>
      </c>
      <c r="F44" s="422"/>
      <c r="G44" s="423"/>
      <c r="H44" s="424">
        <v>2</v>
      </c>
      <c r="I44" s="425"/>
      <c r="J44" s="426"/>
      <c r="K44" s="421"/>
      <c r="L44" s="422"/>
      <c r="M44" s="423"/>
      <c r="N44" s="424">
        <v>2</v>
      </c>
      <c r="O44" s="425"/>
      <c r="P44" s="426">
        <v>2</v>
      </c>
      <c r="Q44" s="421" t="s">
        <v>72</v>
      </c>
      <c r="R44" s="60"/>
    </row>
    <row r="45" spans="1:18">
      <c r="A45" s="344" t="s">
        <v>223</v>
      </c>
      <c r="B45" s="343" t="s">
        <v>224</v>
      </c>
      <c r="C45" s="336" t="s">
        <v>52</v>
      </c>
      <c r="D45" s="336" t="s">
        <v>47</v>
      </c>
      <c r="E45" s="337">
        <v>1</v>
      </c>
      <c r="F45" s="338">
        <v>2</v>
      </c>
      <c r="G45" s="339">
        <v>2</v>
      </c>
      <c r="H45" s="340"/>
      <c r="I45" s="341"/>
      <c r="J45" s="342">
        <v>5</v>
      </c>
      <c r="K45" s="337" t="s">
        <v>71</v>
      </c>
      <c r="L45" s="338"/>
      <c r="M45" s="339"/>
      <c r="N45" s="340"/>
      <c r="O45" s="341"/>
      <c r="P45" s="342"/>
      <c r="Q45" s="337"/>
      <c r="R45" s="60"/>
    </row>
    <row r="46" spans="1:18" ht="26.25">
      <c r="A46" s="344" t="s">
        <v>225</v>
      </c>
      <c r="B46" s="343" t="s">
        <v>226</v>
      </c>
      <c r="C46" s="336" t="s">
        <v>52</v>
      </c>
      <c r="D46" s="336" t="s">
        <v>47</v>
      </c>
      <c r="E46" s="337">
        <v>1</v>
      </c>
      <c r="F46" s="338"/>
      <c r="G46" s="339"/>
      <c r="H46" s="340"/>
      <c r="I46" s="341"/>
      <c r="J46" s="342"/>
      <c r="K46" s="337"/>
      <c r="L46" s="338">
        <v>2</v>
      </c>
      <c r="M46" s="339">
        <v>2</v>
      </c>
      <c r="N46" s="340"/>
      <c r="O46" s="341"/>
      <c r="P46" s="342">
        <v>5</v>
      </c>
      <c r="Q46" s="337" t="s">
        <v>71</v>
      </c>
      <c r="R46" s="60"/>
    </row>
    <row r="47" spans="1:18">
      <c r="A47" s="344"/>
      <c r="B47" s="343"/>
      <c r="C47" s="336"/>
      <c r="D47" s="336"/>
      <c r="E47" s="337"/>
      <c r="F47" s="338"/>
      <c r="G47" s="339"/>
      <c r="H47" s="340"/>
      <c r="I47" s="341"/>
      <c r="J47" s="342"/>
      <c r="K47" s="337"/>
      <c r="L47" s="338"/>
      <c r="M47" s="339"/>
      <c r="N47" s="340"/>
      <c r="O47" s="341"/>
      <c r="P47" s="342"/>
      <c r="Q47" s="337"/>
      <c r="R47" s="60"/>
    </row>
    <row r="48" spans="1:18">
      <c r="A48" s="344"/>
      <c r="B48" s="343"/>
      <c r="C48" s="336"/>
      <c r="D48" s="336"/>
      <c r="E48" s="337"/>
      <c r="F48" s="338"/>
      <c r="G48" s="339"/>
      <c r="H48" s="340"/>
      <c r="I48" s="341"/>
      <c r="J48" s="342"/>
      <c r="K48" s="337"/>
      <c r="L48" s="338"/>
      <c r="M48" s="339"/>
      <c r="N48" s="340"/>
      <c r="O48" s="341"/>
      <c r="P48" s="342"/>
      <c r="Q48" s="337"/>
      <c r="R48" s="60"/>
    </row>
    <row r="49" spans="1:19">
      <c r="A49" s="345"/>
      <c r="B49" s="346"/>
      <c r="C49" s="347"/>
      <c r="D49" s="347"/>
      <c r="E49" s="348"/>
      <c r="F49" s="349"/>
      <c r="G49" s="350"/>
      <c r="H49" s="351"/>
      <c r="I49" s="352"/>
      <c r="J49" s="353"/>
      <c r="K49" s="354"/>
      <c r="L49" s="349"/>
      <c r="M49" s="350"/>
      <c r="N49" s="351"/>
      <c r="O49" s="352"/>
      <c r="P49" s="353"/>
      <c r="Q49" s="354"/>
      <c r="R49" s="60"/>
    </row>
    <row r="50" spans="1:19">
      <c r="A50" s="5"/>
      <c r="B50" s="6"/>
      <c r="C50" s="7"/>
      <c r="D50" s="7"/>
      <c r="E50" s="107"/>
      <c r="F50" s="9"/>
      <c r="G50" s="119"/>
      <c r="H50" s="120"/>
      <c r="I50" s="121"/>
      <c r="J50" s="13"/>
      <c r="K50" s="8"/>
      <c r="L50" s="9"/>
      <c r="M50" s="119"/>
      <c r="N50" s="120"/>
      <c r="O50" s="121"/>
      <c r="P50" s="13"/>
      <c r="Q50" s="8"/>
      <c r="R50" s="60"/>
    </row>
    <row r="51" spans="1:19" ht="15.75" thickBot="1">
      <c r="A51" s="5"/>
      <c r="B51" s="6"/>
      <c r="C51" s="7"/>
      <c r="D51" s="7"/>
      <c r="E51" s="107"/>
      <c r="F51" s="127"/>
      <c r="G51" s="128"/>
      <c r="H51" s="129"/>
      <c r="I51" s="130"/>
      <c r="J51" s="13"/>
      <c r="K51" s="8"/>
      <c r="L51" s="9"/>
      <c r="M51" s="119"/>
      <c r="N51" s="120"/>
      <c r="O51" s="121"/>
      <c r="P51" s="13"/>
      <c r="Q51" s="8"/>
      <c r="R51" s="60"/>
    </row>
    <row r="52" spans="1:19" ht="15.75" thickBot="1">
      <c r="A52" s="87" t="s">
        <v>19</v>
      </c>
      <c r="B52" s="131"/>
      <c r="C52" s="131"/>
      <c r="D52" s="131"/>
      <c r="E52" s="131"/>
      <c r="F52" s="132">
        <f>SUMIFS(F42:F51,$D42:$D51,"=DF")</f>
        <v>2</v>
      </c>
      <c r="G52" s="133">
        <f>SUMIFS(G42:G51,$D42:$D51,"=DF")</f>
        <v>2</v>
      </c>
      <c r="H52" s="134">
        <f>SUMIFS(H42:H51,$D42:$D51,"=DF")</f>
        <v>6</v>
      </c>
      <c r="I52" s="135">
        <f>SUMIFS(I42:I51,$D42:$D51,"=DF")</f>
        <v>0</v>
      </c>
      <c r="J52" s="233">
        <f>SUMIFS(J42:J51,$D42:$D51,"=DF")</f>
        <v>5</v>
      </c>
      <c r="K52" s="136"/>
      <c r="L52" s="132">
        <f>SUMIFS(L42:L51,$D42:$D51,"=DF")</f>
        <v>2</v>
      </c>
      <c r="M52" s="133">
        <f>SUMIFS(M42:M51,$D42:$D51,"=DF")</f>
        <v>2</v>
      </c>
      <c r="N52" s="134">
        <f>SUMIFS(N42:N51,$D42:$D51,"=DF")</f>
        <v>6</v>
      </c>
      <c r="O52" s="135">
        <f>SUMIFS(O42:O51,$D42:$D51,"=DF")</f>
        <v>0</v>
      </c>
      <c r="P52" s="233">
        <f>SUMIFS(P42:P51,$D42:$D51,"=DF")</f>
        <v>11</v>
      </c>
      <c r="Q52" s="136"/>
      <c r="R52" s="136"/>
    </row>
    <row r="53" spans="1:19" s="108" customFormat="1">
      <c r="A53" s="235"/>
      <c r="B53" s="236"/>
      <c r="C53" s="236"/>
      <c r="D53" s="236"/>
      <c r="E53" s="236"/>
      <c r="F53" s="236"/>
      <c r="G53" s="236"/>
      <c r="H53" s="236"/>
      <c r="I53" s="236"/>
      <c r="J53" s="237"/>
      <c r="K53" s="236"/>
      <c r="L53" s="236"/>
      <c r="M53" s="236"/>
      <c r="N53" s="236"/>
      <c r="O53" s="236"/>
      <c r="P53" s="237"/>
      <c r="Q53" s="236"/>
      <c r="R53" s="29"/>
      <c r="S53" s="30"/>
    </row>
    <row r="54" spans="1:19" s="438" customFormat="1">
      <c r="A54" s="451" t="s">
        <v>148</v>
      </c>
      <c r="B54" s="449"/>
      <c r="C54" s="449"/>
      <c r="D54" s="449"/>
      <c r="E54" s="449"/>
      <c r="F54" s="449"/>
      <c r="G54" s="449"/>
      <c r="H54" s="449"/>
      <c r="I54" s="449"/>
      <c r="J54" s="450"/>
      <c r="K54" s="449"/>
      <c r="L54" s="449"/>
      <c r="M54" s="449"/>
      <c r="N54" s="449"/>
      <c r="O54" s="449"/>
      <c r="P54" s="450"/>
      <c r="Q54" s="449"/>
      <c r="R54" s="437"/>
      <c r="S54" s="30"/>
    </row>
    <row r="55" spans="1:19" s="438" customFormat="1">
      <c r="A55" s="451" t="s">
        <v>149</v>
      </c>
      <c r="B55" s="449"/>
      <c r="C55" s="449"/>
      <c r="D55" s="449"/>
      <c r="E55" s="449"/>
      <c r="F55" s="449"/>
      <c r="G55" s="449"/>
      <c r="H55" s="449"/>
      <c r="I55" s="449"/>
      <c r="J55" s="450"/>
      <c r="K55" s="449"/>
      <c r="L55" s="449"/>
      <c r="M55" s="449"/>
      <c r="N55" s="449"/>
      <c r="O55" s="449"/>
      <c r="P55" s="450"/>
      <c r="Q55" s="449"/>
      <c r="R55" s="437"/>
      <c r="S55" s="30"/>
    </row>
    <row r="56" spans="1:19">
      <c r="A56" s="509" t="s">
        <v>147</v>
      </c>
      <c r="B56" s="510"/>
      <c r="C56" s="510"/>
      <c r="D56" s="510"/>
      <c r="E56" s="510"/>
      <c r="F56" s="510"/>
      <c r="G56" s="510"/>
      <c r="H56" s="510"/>
      <c r="I56" s="510"/>
      <c r="J56" s="510"/>
      <c r="K56" s="510"/>
      <c r="L56" s="510"/>
      <c r="M56" s="510"/>
      <c r="N56" s="510"/>
      <c r="O56" s="510"/>
      <c r="P56" s="510"/>
      <c r="Q56" s="510"/>
    </row>
    <row r="57" spans="1:19">
      <c r="A57" s="509"/>
      <c r="B57" s="510"/>
      <c r="C57" s="510"/>
      <c r="D57" s="510"/>
      <c r="E57" s="510"/>
      <c r="F57" s="510"/>
      <c r="G57" s="510"/>
      <c r="H57" s="510"/>
      <c r="I57" s="510"/>
      <c r="J57" s="510"/>
      <c r="K57" s="510"/>
      <c r="L57" s="510"/>
      <c r="M57" s="510"/>
      <c r="N57" s="510"/>
      <c r="O57" s="510"/>
      <c r="P57" s="510"/>
      <c r="Q57" s="510"/>
    </row>
    <row r="58" spans="1:19">
      <c r="A58" s="511"/>
      <c r="B58" s="512"/>
      <c r="C58" s="512"/>
      <c r="D58" s="512"/>
      <c r="E58" s="512"/>
      <c r="F58" s="512"/>
      <c r="G58" s="512"/>
      <c r="H58" s="512"/>
      <c r="I58" s="512"/>
      <c r="J58" s="512"/>
      <c r="K58" s="512"/>
      <c r="L58" s="512"/>
      <c r="M58" s="512"/>
      <c r="N58" s="512"/>
      <c r="O58" s="512"/>
      <c r="P58" s="512"/>
      <c r="Q58" s="512"/>
    </row>
    <row r="59" spans="1:19">
      <c r="A59" s="511"/>
      <c r="B59" s="512"/>
      <c r="C59" s="512"/>
      <c r="D59" s="512"/>
      <c r="E59" s="512"/>
      <c r="F59" s="512"/>
      <c r="G59" s="512"/>
      <c r="H59" s="512"/>
      <c r="I59" s="512"/>
      <c r="J59" s="512"/>
      <c r="K59" s="512"/>
      <c r="L59" s="512"/>
      <c r="M59" s="512"/>
      <c r="N59" s="512"/>
      <c r="O59" s="512"/>
      <c r="P59" s="512"/>
      <c r="Q59" s="512"/>
    </row>
    <row r="60" spans="1:19">
      <c r="A60" s="513" t="s">
        <v>62</v>
      </c>
      <c r="B60" s="514"/>
      <c r="C60" s="514"/>
      <c r="D60" s="514"/>
      <c r="E60" s="514"/>
      <c r="F60" s="514"/>
      <c r="G60" s="514"/>
      <c r="H60" s="514"/>
      <c r="I60" s="514"/>
      <c r="J60" s="514"/>
      <c r="K60" s="514"/>
      <c r="L60" s="514"/>
      <c r="M60" s="514"/>
      <c r="N60" s="514"/>
      <c r="O60" s="514"/>
      <c r="P60" s="514"/>
      <c r="Q60" s="514"/>
      <c r="R60" s="355"/>
    </row>
    <row r="61" spans="1:19" ht="78" customHeight="1">
      <c r="A61" s="511" t="s">
        <v>63</v>
      </c>
      <c r="B61" s="515"/>
      <c r="C61" s="515"/>
      <c r="D61" s="515"/>
      <c r="E61" s="515"/>
      <c r="F61" s="515"/>
      <c r="G61" s="515"/>
      <c r="H61" s="515"/>
      <c r="I61" s="515"/>
      <c r="J61" s="515"/>
      <c r="K61" s="515"/>
      <c r="L61" s="515"/>
      <c r="M61" s="515"/>
      <c r="N61" s="515"/>
      <c r="O61" s="515"/>
      <c r="P61" s="515"/>
      <c r="Q61" s="515"/>
      <c r="R61" s="515"/>
    </row>
    <row r="62" spans="1:19" ht="60.75" customHeight="1">
      <c r="A62" s="516" t="s">
        <v>64</v>
      </c>
      <c r="B62" s="515"/>
      <c r="C62" s="515"/>
      <c r="D62" s="515"/>
      <c r="E62" s="515"/>
      <c r="F62" s="515"/>
      <c r="K62" s="355"/>
      <c r="Q62" s="355"/>
      <c r="R62" s="355"/>
    </row>
    <row r="63" spans="1:19">
      <c r="A63" s="110"/>
    </row>
    <row r="64" spans="1:19">
      <c r="A64" s="110"/>
    </row>
    <row r="65" spans="1:19">
      <c r="A65" s="110"/>
    </row>
    <row r="66" spans="1:19">
      <c r="A66" s="110"/>
    </row>
    <row r="67" spans="1:19">
      <c r="A67" s="111"/>
    </row>
    <row r="70" spans="1:19" s="78" customFormat="1">
      <c r="A70" s="3"/>
      <c r="B70" s="23"/>
      <c r="C70" s="23"/>
      <c r="D70" s="23"/>
      <c r="E70" s="23"/>
      <c r="F70" s="24"/>
      <c r="G70" s="25"/>
      <c r="H70" s="26"/>
      <c r="I70" s="27"/>
      <c r="J70" s="28"/>
      <c r="K70" s="23"/>
      <c r="L70" s="24"/>
      <c r="M70" s="25"/>
      <c r="N70" s="26"/>
      <c r="O70" s="27"/>
      <c r="P70" s="28"/>
      <c r="Q70" s="23"/>
      <c r="R70" s="266"/>
      <c r="S70" s="77"/>
    </row>
    <row r="71" spans="1:19" ht="15.75" thickBot="1"/>
    <row r="72" spans="1:19" ht="15.75" thickBot="1">
      <c r="A72" s="137"/>
      <c r="B72" s="37"/>
      <c r="C72" s="37"/>
      <c r="D72" s="37"/>
      <c r="E72" s="138"/>
      <c r="F72" s="498">
        <f>SUM(F39:I39)</f>
        <v>27</v>
      </c>
      <c r="G72" s="499"/>
      <c r="H72" s="499"/>
      <c r="I72" s="500"/>
      <c r="J72" s="501"/>
      <c r="K72" s="502"/>
      <c r="L72" s="498">
        <f>SUM(L39:O39)</f>
        <v>28</v>
      </c>
      <c r="M72" s="499"/>
      <c r="N72" s="499"/>
      <c r="O72" s="500"/>
      <c r="P72" s="501"/>
      <c r="Q72" s="502"/>
      <c r="R72" s="267">
        <f>SUMIF($E12:$E51,"=1",R12:R51)</f>
        <v>0</v>
      </c>
    </row>
    <row r="73" spans="1:19">
      <c r="F73" s="139"/>
      <c r="G73" s="140"/>
      <c r="H73" s="141"/>
      <c r="I73" s="142"/>
      <c r="J73" s="143"/>
      <c r="K73" s="144"/>
      <c r="L73" s="139"/>
      <c r="M73" s="140"/>
      <c r="N73" s="141"/>
      <c r="O73" s="142"/>
    </row>
    <row r="74" spans="1:19">
      <c r="F74" s="497"/>
      <c r="G74" s="497"/>
      <c r="H74" s="497"/>
      <c r="I74" s="497"/>
      <c r="J74" s="143"/>
      <c r="K74" s="144"/>
      <c r="L74" s="497"/>
      <c r="M74" s="497"/>
      <c r="N74" s="497"/>
      <c r="O74" s="497"/>
    </row>
    <row r="75" spans="1:19">
      <c r="F75" s="139"/>
      <c r="G75" s="140"/>
      <c r="H75" s="141"/>
      <c r="I75" s="142"/>
      <c r="J75" s="497"/>
      <c r="K75" s="497"/>
      <c r="L75" s="139"/>
      <c r="M75" s="140"/>
      <c r="N75" s="141"/>
      <c r="O75" s="142"/>
    </row>
    <row r="76" spans="1:19">
      <c r="F76" s="139"/>
      <c r="G76" s="140"/>
      <c r="H76" s="141"/>
      <c r="I76" s="142"/>
      <c r="J76" s="143"/>
      <c r="K76" s="144"/>
      <c r="L76" s="139"/>
      <c r="M76" s="140"/>
      <c r="N76" s="141"/>
      <c r="O76" s="142"/>
    </row>
  </sheetData>
  <mergeCells count="18">
    <mergeCell ref="P72:Q72"/>
    <mergeCell ref="L1:P1"/>
    <mergeCell ref="L2:P2"/>
    <mergeCell ref="G7:K7"/>
    <mergeCell ref="E9:M9"/>
    <mergeCell ref="A56:Q56"/>
    <mergeCell ref="A57:Q57"/>
    <mergeCell ref="A58:Q58"/>
    <mergeCell ref="A59:Q59"/>
    <mergeCell ref="A60:Q60"/>
    <mergeCell ref="A61:R61"/>
    <mergeCell ref="A62:F62"/>
    <mergeCell ref="J75:K75"/>
    <mergeCell ref="F74:I74"/>
    <mergeCell ref="L74:O74"/>
    <mergeCell ref="F72:I72"/>
    <mergeCell ref="L72:O72"/>
    <mergeCell ref="J72:K72"/>
  </mergeCells>
  <phoneticPr fontId="0" type="noConversion"/>
  <conditionalFormatting sqref="J53:J55">
    <cfRule type="cellIs" dxfId="10" priority="2" operator="greaterThan">
      <formula>30</formula>
    </cfRule>
    <cfRule type="cellIs" dxfId="9" priority="4" operator="greaterThan">
      <formula>30</formula>
    </cfRule>
    <cfRule type="cellIs" dxfId="8" priority="5" operator="greaterThan">
      <formula>30</formula>
    </cfRule>
  </conditionalFormatting>
  <conditionalFormatting sqref="P53:P55">
    <cfRule type="cellIs" dxfId="7" priority="1" operator="greaterThan">
      <formula>30</formula>
    </cfRule>
    <cfRule type="cellIs" dxfId="6" priority="3" operator="greaterThan">
      <formula>30</formula>
    </cfRule>
  </conditionalFormatting>
  <pageMargins left="0.35" right="0.16" top="0.44" bottom="0.6" header="0.25" footer="0.17"/>
  <pageSetup paperSize="9" scale="72" orientation="portrait" r:id="rId1"/>
  <headerFooter>
    <oddFooter>&amp;LRECTOR,Prof.univ.dr. Cezar Ionuț SPÎNU&amp;CDECAN,Conf.univ.dr. Anamaria PREDA&amp;RDIRECTOR DEPARTAMENT,Lect.univ.dr. Ovidiu  DRĂGHICI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1:S70"/>
  <sheetViews>
    <sheetView view="pageBreakPreview" topLeftCell="A34" zoomScaleSheetLayoutView="100" workbookViewId="0">
      <selection activeCell="C45" sqref="C45"/>
    </sheetView>
  </sheetViews>
  <sheetFormatPr defaultColWidth="9.140625" defaultRowHeight="15"/>
  <cols>
    <col min="1" max="1" width="36.140625" style="232" customWidth="1"/>
    <col min="2" max="2" width="12.7109375" style="229" customWidth="1"/>
    <col min="3" max="3" width="5.85546875" style="229" customWidth="1"/>
    <col min="4" max="4" width="6" style="229" customWidth="1"/>
    <col min="5" max="5" width="4.85546875" style="229" customWidth="1"/>
    <col min="6" max="6" width="6.42578125" style="24" bestFit="1" customWidth="1"/>
    <col min="7" max="7" width="4.140625" style="25" customWidth="1"/>
    <col min="8" max="8" width="3.85546875" style="26" customWidth="1"/>
    <col min="9" max="9" width="4" style="27" customWidth="1"/>
    <col min="10" max="10" width="6" style="28" bestFit="1" customWidth="1"/>
    <col min="11" max="11" width="4.7109375" style="229" customWidth="1"/>
    <col min="12" max="12" width="7" style="24" customWidth="1"/>
    <col min="13" max="13" width="4.140625" style="25" customWidth="1"/>
    <col min="14" max="14" width="4" style="26" customWidth="1"/>
    <col min="15" max="15" width="5.42578125" style="27" customWidth="1"/>
    <col min="16" max="16" width="7" style="28" bestFit="1" customWidth="1"/>
    <col min="17" max="17" width="4.42578125" style="229" customWidth="1"/>
    <col min="18" max="18" width="6.140625" style="229" hidden="1" customWidth="1"/>
    <col min="19" max="19" width="9.140625" style="30"/>
    <col min="20" max="16384" width="9.140625" style="31"/>
  </cols>
  <sheetData>
    <row r="1" spans="1:18">
      <c r="A1" s="2" t="s">
        <v>0</v>
      </c>
      <c r="L1" s="503" t="s">
        <v>37</v>
      </c>
      <c r="M1" s="504"/>
      <c r="N1" s="504"/>
      <c r="O1" s="504"/>
      <c r="P1" s="504"/>
      <c r="Q1" s="37"/>
    </row>
    <row r="2" spans="1:18">
      <c r="A2" s="2" t="s">
        <v>116</v>
      </c>
      <c r="L2" s="503" t="s">
        <v>65</v>
      </c>
      <c r="M2" s="504"/>
      <c r="N2" s="504"/>
      <c r="O2" s="504"/>
      <c r="P2" s="504"/>
      <c r="Q2" s="37"/>
    </row>
    <row r="3" spans="1:18" ht="30">
      <c r="A3" s="2" t="s">
        <v>117</v>
      </c>
      <c r="Q3" s="37"/>
    </row>
    <row r="4" spans="1:18" ht="30">
      <c r="A4" s="2" t="s">
        <v>118</v>
      </c>
      <c r="Q4" s="37"/>
    </row>
    <row r="5" spans="1:18" ht="60.75" thickBot="1">
      <c r="A5" s="439" t="s">
        <v>119</v>
      </c>
      <c r="Q5" s="37"/>
    </row>
    <row r="6" spans="1:18" ht="15.75" thickBot="1">
      <c r="A6" s="439" t="s">
        <v>113</v>
      </c>
      <c r="F6" s="32" t="s">
        <v>28</v>
      </c>
      <c r="G6" s="33"/>
      <c r="H6" s="34"/>
      <c r="I6" s="35"/>
      <c r="J6" s="36"/>
      <c r="K6" s="37"/>
      <c r="L6" s="32" t="s">
        <v>29</v>
      </c>
      <c r="Q6" s="37"/>
    </row>
    <row r="7" spans="1:18" ht="15.75" thickBot="1">
      <c r="A7" s="439" t="s">
        <v>114</v>
      </c>
      <c r="F7" s="38"/>
      <c r="G7" s="505" t="s">
        <v>30</v>
      </c>
      <c r="H7" s="506"/>
      <c r="I7" s="506"/>
      <c r="J7" s="506"/>
      <c r="K7" s="507"/>
      <c r="L7" s="39"/>
      <c r="Q7" s="37"/>
    </row>
    <row r="8" spans="1:18">
      <c r="Q8" s="37"/>
    </row>
    <row r="9" spans="1:18" ht="15.75" thickBot="1">
      <c r="E9" s="508" t="s">
        <v>67</v>
      </c>
      <c r="F9" s="508"/>
      <c r="G9" s="508"/>
      <c r="H9" s="508"/>
      <c r="I9" s="508"/>
      <c r="J9" s="508"/>
      <c r="K9" s="508"/>
      <c r="L9" s="508"/>
      <c r="M9" s="508"/>
      <c r="Q9" s="147"/>
    </row>
    <row r="10" spans="1:18" s="50" customFormat="1" ht="82.5" customHeight="1" thickBot="1">
      <c r="A10" s="40" t="s">
        <v>1</v>
      </c>
      <c r="B10" s="41" t="s">
        <v>2</v>
      </c>
      <c r="C10" s="42" t="s">
        <v>60</v>
      </c>
      <c r="D10" s="42" t="s">
        <v>59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148" t="s">
        <v>45</v>
      </c>
    </row>
    <row r="11" spans="1:18" ht="15.75" thickBot="1">
      <c r="A11" s="51" t="s">
        <v>39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 ht="15.75" thickBot="1">
      <c r="A12" s="440" t="s">
        <v>93</v>
      </c>
      <c r="B12" s="456" t="s">
        <v>150</v>
      </c>
      <c r="C12" s="457" t="s">
        <v>51</v>
      </c>
      <c r="D12" s="457" t="s">
        <v>58</v>
      </c>
      <c r="E12" s="458">
        <v>1</v>
      </c>
      <c r="F12" s="369">
        <v>2</v>
      </c>
      <c r="G12" s="370">
        <v>1</v>
      </c>
      <c r="H12" s="371"/>
      <c r="I12" s="372"/>
      <c r="J12" s="373">
        <v>4</v>
      </c>
      <c r="K12" s="458" t="s">
        <v>71</v>
      </c>
      <c r="L12" s="369"/>
      <c r="M12" s="370"/>
      <c r="N12" s="371"/>
      <c r="O12" s="372"/>
      <c r="P12" s="373"/>
      <c r="Q12" s="452"/>
      <c r="R12" s="149"/>
    </row>
    <row r="13" spans="1:18" ht="15.75" thickBot="1">
      <c r="A13" s="484" t="s">
        <v>206</v>
      </c>
      <c r="B13" s="456" t="s">
        <v>151</v>
      </c>
      <c r="C13" s="473" t="s">
        <v>51</v>
      </c>
      <c r="D13" s="473" t="s">
        <v>58</v>
      </c>
      <c r="E13" s="481">
        <v>2</v>
      </c>
      <c r="F13" s="485">
        <v>2</v>
      </c>
      <c r="G13" s="486">
        <v>1</v>
      </c>
      <c r="H13" s="487"/>
      <c r="I13" s="488"/>
      <c r="J13" s="480">
        <v>4</v>
      </c>
      <c r="K13" s="481" t="s">
        <v>71</v>
      </c>
      <c r="L13" s="485"/>
      <c r="M13" s="486"/>
      <c r="N13" s="487"/>
      <c r="O13" s="488"/>
      <c r="P13" s="480"/>
      <c r="Q13" s="483"/>
      <c r="R13" s="149"/>
    </row>
    <row r="14" spans="1:18" ht="26.25" thickBot="1">
      <c r="A14" s="419" t="s">
        <v>94</v>
      </c>
      <c r="B14" s="456" t="s">
        <v>152</v>
      </c>
      <c r="C14" s="336" t="s">
        <v>51</v>
      </c>
      <c r="D14" s="336" t="s">
        <v>53</v>
      </c>
      <c r="E14" s="337">
        <v>1</v>
      </c>
      <c r="F14" s="378">
        <v>2</v>
      </c>
      <c r="G14" s="379">
        <v>2</v>
      </c>
      <c r="H14" s="380"/>
      <c r="I14" s="381"/>
      <c r="J14" s="382">
        <v>4</v>
      </c>
      <c r="K14" s="337" t="s">
        <v>71</v>
      </c>
      <c r="L14" s="378"/>
      <c r="M14" s="379"/>
      <c r="N14" s="380"/>
      <c r="O14" s="381"/>
      <c r="P14" s="382"/>
      <c r="Q14" s="247"/>
      <c r="R14" s="149"/>
    </row>
    <row r="15" spans="1:18" ht="39" thickBot="1">
      <c r="A15" s="419" t="s">
        <v>95</v>
      </c>
      <c r="B15" s="456" t="s">
        <v>153</v>
      </c>
      <c r="C15" s="336" t="s">
        <v>51</v>
      </c>
      <c r="D15" s="336" t="s">
        <v>53</v>
      </c>
      <c r="E15" s="337">
        <v>1</v>
      </c>
      <c r="F15" s="378">
        <v>2</v>
      </c>
      <c r="G15" s="379">
        <v>2</v>
      </c>
      <c r="H15" s="380"/>
      <c r="I15" s="381"/>
      <c r="J15" s="382">
        <v>4</v>
      </c>
      <c r="K15" s="337" t="s">
        <v>71</v>
      </c>
      <c r="L15" s="378"/>
      <c r="M15" s="379"/>
      <c r="N15" s="380"/>
      <c r="O15" s="381"/>
      <c r="P15" s="382"/>
      <c r="Q15" s="247"/>
      <c r="R15" s="149"/>
    </row>
    <row r="16" spans="1:18" ht="15.75" thickBot="1">
      <c r="A16" s="419" t="s">
        <v>96</v>
      </c>
      <c r="B16" s="456" t="s">
        <v>154</v>
      </c>
      <c r="C16" s="336" t="s">
        <v>51</v>
      </c>
      <c r="D16" s="336" t="s">
        <v>53</v>
      </c>
      <c r="E16" s="337">
        <v>1</v>
      </c>
      <c r="F16" s="378">
        <v>2</v>
      </c>
      <c r="G16" s="379"/>
      <c r="H16" s="380"/>
      <c r="I16" s="381"/>
      <c r="J16" s="382">
        <v>3</v>
      </c>
      <c r="K16" s="337" t="s">
        <v>73</v>
      </c>
      <c r="L16" s="378"/>
      <c r="M16" s="379"/>
      <c r="N16" s="380"/>
      <c r="O16" s="381"/>
      <c r="P16" s="382"/>
      <c r="Q16" s="247"/>
      <c r="R16" s="149"/>
    </row>
    <row r="17" spans="1:18" ht="15.75" thickBot="1">
      <c r="A17" s="419" t="s">
        <v>123</v>
      </c>
      <c r="B17" s="456" t="s">
        <v>155</v>
      </c>
      <c r="C17" s="336" t="s">
        <v>51</v>
      </c>
      <c r="D17" s="336" t="s">
        <v>53</v>
      </c>
      <c r="E17" s="337">
        <v>1</v>
      </c>
      <c r="F17" s="378">
        <v>2</v>
      </c>
      <c r="G17" s="379">
        <v>1</v>
      </c>
      <c r="H17" s="380"/>
      <c r="I17" s="381"/>
      <c r="J17" s="404">
        <v>3</v>
      </c>
      <c r="K17" s="337" t="s">
        <v>71</v>
      </c>
      <c r="L17" s="378"/>
      <c r="M17" s="379"/>
      <c r="N17" s="380"/>
      <c r="O17" s="381"/>
      <c r="P17" s="382"/>
      <c r="Q17" s="247"/>
      <c r="R17" s="149"/>
    </row>
    <row r="18" spans="1:18" ht="15.75" thickBot="1">
      <c r="A18" s="419" t="s">
        <v>125</v>
      </c>
      <c r="B18" s="456" t="s">
        <v>211</v>
      </c>
      <c r="C18" s="336" t="s">
        <v>51</v>
      </c>
      <c r="D18" s="336" t="s">
        <v>53</v>
      </c>
      <c r="E18" s="337">
        <v>1</v>
      </c>
      <c r="F18" s="378">
        <v>2</v>
      </c>
      <c r="G18" s="379">
        <v>1</v>
      </c>
      <c r="H18" s="380"/>
      <c r="I18" s="381"/>
      <c r="J18" s="404">
        <v>3</v>
      </c>
      <c r="K18" s="337" t="s">
        <v>71</v>
      </c>
      <c r="L18" s="378"/>
      <c r="M18" s="379"/>
      <c r="N18" s="380"/>
      <c r="O18" s="381"/>
      <c r="P18" s="382"/>
      <c r="Q18" s="247"/>
      <c r="R18" s="149"/>
    </row>
    <row r="19" spans="1:18" ht="15.75" thickBot="1">
      <c r="A19" s="419" t="s">
        <v>127</v>
      </c>
      <c r="B19" s="456" t="s">
        <v>212</v>
      </c>
      <c r="C19" s="336" t="s">
        <v>51</v>
      </c>
      <c r="D19" s="336" t="s">
        <v>53</v>
      </c>
      <c r="E19" s="337">
        <v>1</v>
      </c>
      <c r="F19" s="378"/>
      <c r="G19" s="379"/>
      <c r="H19" s="380">
        <v>4</v>
      </c>
      <c r="I19" s="381"/>
      <c r="J19" s="404">
        <v>3</v>
      </c>
      <c r="K19" s="337" t="s">
        <v>72</v>
      </c>
      <c r="L19" s="378"/>
      <c r="M19" s="379"/>
      <c r="N19" s="380"/>
      <c r="O19" s="381"/>
      <c r="P19" s="382"/>
      <c r="Q19" s="247"/>
      <c r="R19" s="149"/>
    </row>
    <row r="20" spans="1:18" ht="15.75" thickBot="1">
      <c r="A20" s="419" t="s">
        <v>97</v>
      </c>
      <c r="B20" s="456" t="s">
        <v>213</v>
      </c>
      <c r="C20" s="336" t="s">
        <v>51</v>
      </c>
      <c r="D20" s="336" t="s">
        <v>58</v>
      </c>
      <c r="E20" s="337">
        <v>1</v>
      </c>
      <c r="F20" s="378">
        <v>1</v>
      </c>
      <c r="G20" s="379">
        <v>1</v>
      </c>
      <c r="H20" s="380"/>
      <c r="I20" s="381"/>
      <c r="J20" s="404">
        <v>3</v>
      </c>
      <c r="K20" s="337" t="s">
        <v>72</v>
      </c>
      <c r="L20" s="378"/>
      <c r="M20" s="379"/>
      <c r="N20" s="380"/>
      <c r="O20" s="381"/>
      <c r="P20" s="382"/>
      <c r="Q20" s="247"/>
      <c r="R20" s="149"/>
    </row>
    <row r="21" spans="1:18">
      <c r="A21" s="419" t="s">
        <v>98</v>
      </c>
      <c r="B21" s="456" t="s">
        <v>214</v>
      </c>
      <c r="C21" s="336" t="s">
        <v>51</v>
      </c>
      <c r="D21" s="336" t="s">
        <v>58</v>
      </c>
      <c r="E21" s="337">
        <v>2</v>
      </c>
      <c r="F21" s="378">
        <v>1</v>
      </c>
      <c r="G21" s="379">
        <v>1</v>
      </c>
      <c r="H21" s="380"/>
      <c r="I21" s="381"/>
      <c r="J21" s="404">
        <v>3</v>
      </c>
      <c r="K21" s="337" t="s">
        <v>72</v>
      </c>
      <c r="L21" s="378"/>
      <c r="M21" s="379"/>
      <c r="N21" s="380"/>
      <c r="O21" s="381"/>
      <c r="P21" s="382"/>
      <c r="Q21" s="247"/>
      <c r="R21" s="149"/>
    </row>
    <row r="22" spans="1:18">
      <c r="A22" s="419" t="s">
        <v>99</v>
      </c>
      <c r="B22" s="343" t="s">
        <v>156</v>
      </c>
      <c r="C22" s="464" t="s">
        <v>47</v>
      </c>
      <c r="D22" s="336" t="s">
        <v>53</v>
      </c>
      <c r="E22" s="337">
        <v>1</v>
      </c>
      <c r="F22" s="378"/>
      <c r="G22" s="379"/>
      <c r="H22" s="380"/>
      <c r="I22" s="381"/>
      <c r="J22" s="382"/>
      <c r="K22" s="337"/>
      <c r="L22" s="378">
        <v>2</v>
      </c>
      <c r="M22" s="379">
        <v>2</v>
      </c>
      <c r="N22" s="380"/>
      <c r="O22" s="381"/>
      <c r="P22" s="382">
        <v>4</v>
      </c>
      <c r="Q22" s="247" t="s">
        <v>71</v>
      </c>
      <c r="R22" s="149"/>
    </row>
    <row r="23" spans="1:18" ht="25.5">
      <c r="A23" s="419" t="s">
        <v>100</v>
      </c>
      <c r="B23" s="343" t="s">
        <v>157</v>
      </c>
      <c r="C23" s="336" t="s">
        <v>51</v>
      </c>
      <c r="D23" s="336" t="s">
        <v>53</v>
      </c>
      <c r="E23" s="337">
        <v>1</v>
      </c>
      <c r="F23" s="378"/>
      <c r="G23" s="379"/>
      <c r="H23" s="380"/>
      <c r="I23" s="381"/>
      <c r="J23" s="382"/>
      <c r="K23" s="337"/>
      <c r="L23" s="378">
        <v>2</v>
      </c>
      <c r="M23" s="379">
        <v>2</v>
      </c>
      <c r="N23" s="380"/>
      <c r="O23" s="381"/>
      <c r="P23" s="382">
        <v>4</v>
      </c>
      <c r="Q23" s="247" t="s">
        <v>71</v>
      </c>
      <c r="R23" s="149"/>
    </row>
    <row r="24" spans="1:18" ht="38.25">
      <c r="A24" s="419" t="s">
        <v>101</v>
      </c>
      <c r="B24" s="343" t="s">
        <v>158</v>
      </c>
      <c r="C24" s="336" t="s">
        <v>51</v>
      </c>
      <c r="D24" s="336" t="s">
        <v>53</v>
      </c>
      <c r="E24" s="337">
        <v>1</v>
      </c>
      <c r="F24" s="378"/>
      <c r="G24" s="379"/>
      <c r="H24" s="380"/>
      <c r="I24" s="381"/>
      <c r="J24" s="382"/>
      <c r="K24" s="337"/>
      <c r="L24" s="378">
        <v>2</v>
      </c>
      <c r="M24" s="379">
        <v>2</v>
      </c>
      <c r="N24" s="380"/>
      <c r="O24" s="381"/>
      <c r="P24" s="382">
        <v>4</v>
      </c>
      <c r="Q24" s="247" t="s">
        <v>71</v>
      </c>
      <c r="R24" s="149"/>
    </row>
    <row r="25" spans="1:18">
      <c r="A25" s="419" t="s">
        <v>96</v>
      </c>
      <c r="B25" s="343" t="s">
        <v>159</v>
      </c>
      <c r="C25" s="336" t="s">
        <v>51</v>
      </c>
      <c r="D25" s="336" t="s">
        <v>53</v>
      </c>
      <c r="E25" s="337">
        <v>1</v>
      </c>
      <c r="F25" s="378"/>
      <c r="G25" s="379"/>
      <c r="H25" s="380"/>
      <c r="I25" s="381"/>
      <c r="J25" s="382"/>
      <c r="K25" s="337"/>
      <c r="L25" s="378">
        <v>2</v>
      </c>
      <c r="M25" s="379"/>
      <c r="N25" s="380"/>
      <c r="O25" s="381"/>
      <c r="P25" s="382">
        <v>3</v>
      </c>
      <c r="Q25" s="247" t="s">
        <v>73</v>
      </c>
      <c r="R25" s="149"/>
    </row>
    <row r="26" spans="1:18">
      <c r="A26" s="419" t="s">
        <v>123</v>
      </c>
      <c r="B26" s="343" t="s">
        <v>160</v>
      </c>
      <c r="C26" s="489" t="s">
        <v>51</v>
      </c>
      <c r="D26" s="489" t="s">
        <v>53</v>
      </c>
      <c r="E26" s="490">
        <v>1</v>
      </c>
      <c r="F26" s="400"/>
      <c r="G26" s="401"/>
      <c r="H26" s="402"/>
      <c r="I26" s="403"/>
      <c r="J26" s="404"/>
      <c r="K26" s="490"/>
      <c r="L26" s="400">
        <v>2</v>
      </c>
      <c r="M26" s="401">
        <v>1</v>
      </c>
      <c r="N26" s="402"/>
      <c r="O26" s="403"/>
      <c r="P26" s="404">
        <v>3</v>
      </c>
      <c r="Q26" s="247" t="s">
        <v>71</v>
      </c>
      <c r="R26" s="149"/>
    </row>
    <row r="27" spans="1:18">
      <c r="A27" s="419" t="s">
        <v>125</v>
      </c>
      <c r="B27" s="343" t="s">
        <v>161</v>
      </c>
      <c r="C27" s="336" t="s">
        <v>51</v>
      </c>
      <c r="D27" s="336" t="s">
        <v>53</v>
      </c>
      <c r="E27" s="337">
        <v>1</v>
      </c>
      <c r="F27" s="378"/>
      <c r="G27" s="379"/>
      <c r="H27" s="380"/>
      <c r="I27" s="381"/>
      <c r="J27" s="382"/>
      <c r="K27" s="337"/>
      <c r="L27" s="378">
        <v>2</v>
      </c>
      <c r="M27" s="379">
        <v>1</v>
      </c>
      <c r="N27" s="380"/>
      <c r="O27" s="381"/>
      <c r="P27" s="404">
        <v>3</v>
      </c>
      <c r="Q27" s="247" t="s">
        <v>71</v>
      </c>
      <c r="R27" s="149"/>
    </row>
    <row r="28" spans="1:18">
      <c r="A28" s="419" t="s">
        <v>127</v>
      </c>
      <c r="B28" s="343" t="s">
        <v>162</v>
      </c>
      <c r="C28" s="336" t="s">
        <v>51</v>
      </c>
      <c r="D28" s="336" t="s">
        <v>53</v>
      </c>
      <c r="E28" s="337">
        <v>1</v>
      </c>
      <c r="F28" s="378"/>
      <c r="G28" s="379"/>
      <c r="H28" s="380"/>
      <c r="I28" s="381"/>
      <c r="J28" s="382"/>
      <c r="K28" s="337"/>
      <c r="L28" s="378"/>
      <c r="M28" s="379"/>
      <c r="N28" s="380">
        <v>4</v>
      </c>
      <c r="O28" s="381"/>
      <c r="P28" s="404">
        <v>3</v>
      </c>
      <c r="Q28" s="247" t="s">
        <v>72</v>
      </c>
      <c r="R28" s="149"/>
    </row>
    <row r="29" spans="1:18">
      <c r="A29" s="419" t="s">
        <v>97</v>
      </c>
      <c r="B29" s="343" t="s">
        <v>163</v>
      </c>
      <c r="C29" s="336" t="s">
        <v>51</v>
      </c>
      <c r="D29" s="336" t="s">
        <v>58</v>
      </c>
      <c r="E29" s="337">
        <v>1</v>
      </c>
      <c r="F29" s="378"/>
      <c r="G29" s="379"/>
      <c r="H29" s="380"/>
      <c r="I29" s="381"/>
      <c r="J29" s="382"/>
      <c r="K29" s="337"/>
      <c r="L29" s="378">
        <v>1</v>
      </c>
      <c r="M29" s="379">
        <v>1</v>
      </c>
      <c r="N29" s="380"/>
      <c r="O29" s="381"/>
      <c r="P29" s="404">
        <v>3</v>
      </c>
      <c r="Q29" s="247" t="s">
        <v>72</v>
      </c>
      <c r="R29" s="298"/>
    </row>
    <row r="30" spans="1:18">
      <c r="A30" s="419" t="s">
        <v>98</v>
      </c>
      <c r="B30" s="343" t="s">
        <v>164</v>
      </c>
      <c r="C30" s="336" t="s">
        <v>51</v>
      </c>
      <c r="D30" s="336" t="s">
        <v>58</v>
      </c>
      <c r="E30" s="337">
        <v>2</v>
      </c>
      <c r="F30" s="378"/>
      <c r="G30" s="379"/>
      <c r="H30" s="380"/>
      <c r="I30" s="381"/>
      <c r="J30" s="382"/>
      <c r="K30" s="337"/>
      <c r="L30" s="378">
        <v>1</v>
      </c>
      <c r="M30" s="379">
        <v>1</v>
      </c>
      <c r="N30" s="380"/>
      <c r="O30" s="381"/>
      <c r="P30" s="404">
        <v>3</v>
      </c>
      <c r="Q30" s="247" t="s">
        <v>72</v>
      </c>
      <c r="R30" s="272"/>
    </row>
    <row r="31" spans="1:18">
      <c r="A31" s="419" t="s">
        <v>90</v>
      </c>
      <c r="B31" s="343" t="s">
        <v>165</v>
      </c>
      <c r="C31" s="336" t="s">
        <v>51</v>
      </c>
      <c r="D31" s="336" t="s">
        <v>53</v>
      </c>
      <c r="E31" s="337">
        <v>2</v>
      </c>
      <c r="F31" s="378"/>
      <c r="G31" s="379"/>
      <c r="H31" s="380"/>
      <c r="I31" s="381">
        <v>2</v>
      </c>
      <c r="J31" s="382">
        <v>3</v>
      </c>
      <c r="K31" s="337" t="s">
        <v>73</v>
      </c>
      <c r="L31" s="378"/>
      <c r="M31" s="379"/>
      <c r="N31" s="380"/>
      <c r="O31" s="381">
        <v>2</v>
      </c>
      <c r="P31" s="382">
        <v>3</v>
      </c>
      <c r="Q31" s="247" t="s">
        <v>73</v>
      </c>
      <c r="R31" s="272"/>
    </row>
    <row r="32" spans="1:18">
      <c r="A32" s="419" t="s">
        <v>75</v>
      </c>
      <c r="B32" s="343" t="s">
        <v>167</v>
      </c>
      <c r="C32" s="336" t="s">
        <v>52</v>
      </c>
      <c r="D32" s="336" t="s">
        <v>53</v>
      </c>
      <c r="E32" s="337">
        <v>1</v>
      </c>
      <c r="F32" s="378"/>
      <c r="G32" s="379"/>
      <c r="H32" s="482" t="s">
        <v>76</v>
      </c>
      <c r="I32" s="381"/>
      <c r="J32" s="382"/>
      <c r="K32" s="337"/>
      <c r="L32" s="378"/>
      <c r="M32" s="379"/>
      <c r="N32" s="482" t="s">
        <v>76</v>
      </c>
      <c r="O32" s="381"/>
      <c r="P32" s="382" t="s">
        <v>77</v>
      </c>
      <c r="Q32" s="247" t="s">
        <v>78</v>
      </c>
      <c r="R32" s="272"/>
    </row>
    <row r="33" spans="1:18">
      <c r="A33" s="408"/>
      <c r="B33" s="409"/>
      <c r="C33" s="410"/>
      <c r="D33" s="410"/>
      <c r="E33" s="411"/>
      <c r="F33" s="9"/>
      <c r="G33" s="10"/>
      <c r="H33" s="360"/>
      <c r="I33" s="12"/>
      <c r="J33" s="13"/>
      <c r="K33" s="247"/>
      <c r="L33" s="9"/>
      <c r="M33" s="10"/>
      <c r="N33" s="360"/>
      <c r="O33" s="12"/>
      <c r="P33" s="13"/>
      <c r="Q33" s="247"/>
      <c r="R33" s="272"/>
    </row>
    <row r="34" spans="1:18">
      <c r="A34" s="358"/>
      <c r="B34" s="359"/>
      <c r="C34" s="356"/>
      <c r="D34" s="356"/>
      <c r="E34" s="248"/>
      <c r="F34" s="9"/>
      <c r="G34" s="10"/>
      <c r="H34" s="11"/>
      <c r="I34" s="12"/>
      <c r="J34" s="13"/>
      <c r="K34" s="247"/>
      <c r="L34" s="9"/>
      <c r="M34" s="10"/>
      <c r="N34" s="11"/>
      <c r="O34" s="12"/>
      <c r="P34" s="13"/>
      <c r="Q34" s="247"/>
      <c r="R34" s="149"/>
    </row>
    <row r="35" spans="1:18">
      <c r="A35" s="357"/>
      <c r="B35" s="359"/>
      <c r="C35" s="356"/>
      <c r="D35" s="356"/>
      <c r="E35" s="247"/>
      <c r="F35" s="9"/>
      <c r="G35" s="10"/>
      <c r="H35" s="360"/>
      <c r="I35" s="12"/>
      <c r="J35" s="13"/>
      <c r="K35" s="247"/>
      <c r="L35" s="9"/>
      <c r="M35" s="10"/>
      <c r="N35" s="360"/>
      <c r="O35" s="12"/>
      <c r="P35" s="13"/>
      <c r="Q35" s="247"/>
      <c r="R35" s="149"/>
    </row>
    <row r="36" spans="1:18" ht="15.75" thickBot="1">
      <c r="A36" s="5"/>
      <c r="B36" s="6"/>
      <c r="C36" s="7"/>
      <c r="D36" s="7"/>
      <c r="E36" s="8"/>
      <c r="F36" s="9"/>
      <c r="G36" s="10"/>
      <c r="H36" s="11"/>
      <c r="I36" s="12"/>
      <c r="J36" s="13"/>
      <c r="K36" s="8"/>
      <c r="L36" s="9"/>
      <c r="M36" s="10"/>
      <c r="N36" s="11"/>
      <c r="O36" s="12"/>
      <c r="P36" s="13"/>
      <c r="Q36" s="8"/>
      <c r="R36" s="149"/>
    </row>
    <row r="37" spans="1:18" ht="15.75" thickBot="1">
      <c r="A37" s="61" t="s">
        <v>19</v>
      </c>
      <c r="B37" s="230"/>
      <c r="C37" s="230"/>
      <c r="D37" s="230"/>
      <c r="E37" s="231"/>
      <c r="F37" s="64">
        <f>SUMIFS(F12:F36,$E12:$E36,"=1")</f>
        <v>13</v>
      </c>
      <c r="G37" s="65">
        <f>SUMIFS(G12:G36,$E12:$E36,"=1")</f>
        <v>8</v>
      </c>
      <c r="H37" s="66">
        <f>SUMIFS(H12:H36,$E12:$E36,"=1")</f>
        <v>4</v>
      </c>
      <c r="I37" s="67">
        <f>SUMIFS(I12:I36,$E12:$E36,"=1")</f>
        <v>0</v>
      </c>
      <c r="J37" s="68">
        <f>SUMIFS(J12:J36,$E12:$E36,"=1")+SUMIFS(J12:J36,$D12:$D36,"=DO",$E12:$E36,"=2")</f>
        <v>30</v>
      </c>
      <c r="K37" s="231"/>
      <c r="L37" s="64">
        <f>SUMIFS(L12:L36,$E12:$E36,"=1")</f>
        <v>13</v>
      </c>
      <c r="M37" s="65">
        <f>SUMIFS(M12:M36,$E12:$E36,"=1")</f>
        <v>9</v>
      </c>
      <c r="N37" s="66">
        <f>SUMIFS(N12:N36,$E12:$E36,"=1")</f>
        <v>4</v>
      </c>
      <c r="O37" s="67">
        <f>SUMIFS(O12:O36,$E12:$E36,"=1")</f>
        <v>0</v>
      </c>
      <c r="P37" s="68">
        <f>SUMIFS(P12:P36,$E12:$E36,"=1")+SUMIFS(P12:P36,$D12:$D36,"=DO",$E12:$E36,"=2")</f>
        <v>30</v>
      </c>
      <c r="Q37" s="231"/>
      <c r="R37" s="263"/>
    </row>
    <row r="38" spans="1:18" ht="15.75" thickBot="1">
      <c r="A38" s="69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6"/>
    </row>
    <row r="39" spans="1:18" ht="15.75" thickBot="1">
      <c r="A39" s="517" t="s">
        <v>38</v>
      </c>
      <c r="B39" s="518"/>
      <c r="C39" s="70"/>
      <c r="D39" s="70"/>
      <c r="E39" s="70"/>
      <c r="F39" s="71"/>
      <c r="G39" s="72"/>
      <c r="H39" s="73"/>
      <c r="I39" s="74"/>
      <c r="J39" s="75"/>
      <c r="K39" s="70"/>
      <c r="L39" s="71"/>
      <c r="M39" s="72"/>
      <c r="N39" s="73"/>
      <c r="O39" s="74"/>
      <c r="P39" s="75"/>
      <c r="Q39" s="76"/>
      <c r="R39" s="76"/>
    </row>
    <row r="40" spans="1:18" ht="25.5">
      <c r="A40" s="419" t="s">
        <v>91</v>
      </c>
      <c r="B40" s="343" t="s">
        <v>207</v>
      </c>
      <c r="C40" s="420" t="s">
        <v>52</v>
      </c>
      <c r="D40" s="420" t="s">
        <v>47</v>
      </c>
      <c r="E40" s="421">
        <v>0</v>
      </c>
      <c r="F40" s="422"/>
      <c r="G40" s="423"/>
      <c r="H40" s="424">
        <v>2</v>
      </c>
      <c r="I40" s="425"/>
      <c r="J40" s="426"/>
      <c r="K40" s="421"/>
      <c r="L40" s="422"/>
      <c r="M40" s="423"/>
      <c r="N40" s="424">
        <v>2</v>
      </c>
      <c r="O40" s="425"/>
      <c r="P40" s="426">
        <v>2</v>
      </c>
      <c r="Q40" s="247" t="s">
        <v>72</v>
      </c>
      <c r="R40" s="149"/>
    </row>
    <row r="41" spans="1:18">
      <c r="A41" s="419" t="s">
        <v>79</v>
      </c>
      <c r="B41" s="343" t="s">
        <v>208</v>
      </c>
      <c r="C41" s="420" t="s">
        <v>52</v>
      </c>
      <c r="D41" s="420" t="s">
        <v>47</v>
      </c>
      <c r="E41" s="421">
        <v>0</v>
      </c>
      <c r="F41" s="422"/>
      <c r="G41" s="423"/>
      <c r="H41" s="424">
        <v>2</v>
      </c>
      <c r="I41" s="425"/>
      <c r="J41" s="426"/>
      <c r="K41" s="421"/>
      <c r="L41" s="422"/>
      <c r="M41" s="423"/>
      <c r="N41" s="424">
        <v>2</v>
      </c>
      <c r="O41" s="425"/>
      <c r="P41" s="426">
        <v>2</v>
      </c>
      <c r="Q41" s="247" t="s">
        <v>72</v>
      </c>
      <c r="R41" s="149"/>
    </row>
    <row r="42" spans="1:18">
      <c r="A42" s="419" t="s">
        <v>80</v>
      </c>
      <c r="B42" s="343" t="s">
        <v>209</v>
      </c>
      <c r="C42" s="420" t="s">
        <v>52</v>
      </c>
      <c r="D42" s="420" t="s">
        <v>47</v>
      </c>
      <c r="E42" s="421">
        <v>0</v>
      </c>
      <c r="F42" s="422"/>
      <c r="G42" s="423"/>
      <c r="H42" s="424">
        <v>2</v>
      </c>
      <c r="I42" s="425"/>
      <c r="J42" s="426"/>
      <c r="K42" s="421"/>
      <c r="L42" s="422"/>
      <c r="M42" s="423"/>
      <c r="N42" s="424">
        <v>2</v>
      </c>
      <c r="O42" s="425"/>
      <c r="P42" s="426">
        <v>2</v>
      </c>
      <c r="Q42" s="247" t="s">
        <v>72</v>
      </c>
      <c r="R42" s="272"/>
    </row>
    <row r="43" spans="1:18" ht="25.5">
      <c r="A43" s="419" t="s">
        <v>166</v>
      </c>
      <c r="B43" s="343" t="s">
        <v>210</v>
      </c>
      <c r="C43" s="420" t="s">
        <v>52</v>
      </c>
      <c r="D43" s="420" t="s">
        <v>47</v>
      </c>
      <c r="E43" s="421">
        <v>1</v>
      </c>
      <c r="F43" s="422">
        <v>2</v>
      </c>
      <c r="G43" s="423">
        <v>1</v>
      </c>
      <c r="H43" s="424"/>
      <c r="I43" s="425"/>
      <c r="J43" s="426"/>
      <c r="K43" s="421"/>
      <c r="L43" s="422">
        <v>2</v>
      </c>
      <c r="M43" s="423">
        <v>1</v>
      </c>
      <c r="N43" s="424"/>
      <c r="O43" s="425"/>
      <c r="P43" s="426">
        <v>2</v>
      </c>
      <c r="Q43" s="247" t="s">
        <v>72</v>
      </c>
      <c r="R43" s="149"/>
    </row>
    <row r="44" spans="1:18" ht="30">
      <c r="A44" s="495" t="s">
        <v>227</v>
      </c>
      <c r="B44" s="343" t="s">
        <v>228</v>
      </c>
      <c r="C44" s="420" t="s">
        <v>52</v>
      </c>
      <c r="D44" s="420" t="s">
        <v>47</v>
      </c>
      <c r="E44" s="8">
        <v>1</v>
      </c>
      <c r="F44" s="9">
        <v>2</v>
      </c>
      <c r="G44" s="10">
        <v>2</v>
      </c>
      <c r="H44" s="11"/>
      <c r="I44" s="12"/>
      <c r="J44" s="13">
        <v>5</v>
      </c>
      <c r="K44" s="8" t="s">
        <v>71</v>
      </c>
      <c r="L44" s="9"/>
      <c r="M44" s="10"/>
      <c r="N44" s="11"/>
      <c r="O44" s="12"/>
      <c r="P44" s="13"/>
      <c r="Q44" s="8"/>
      <c r="R44" s="149"/>
    </row>
    <row r="45" spans="1:18">
      <c r="A45" s="5" t="s">
        <v>229</v>
      </c>
      <c r="B45" s="343" t="s">
        <v>230</v>
      </c>
      <c r="C45" s="420" t="s">
        <v>51</v>
      </c>
      <c r="D45" s="420" t="s">
        <v>47</v>
      </c>
      <c r="E45" s="8">
        <v>1</v>
      </c>
      <c r="F45" s="9"/>
      <c r="G45" s="10"/>
      <c r="H45" s="11"/>
      <c r="I45" s="12"/>
      <c r="J45" s="13"/>
      <c r="K45" s="8"/>
      <c r="L45" s="9">
        <v>2</v>
      </c>
      <c r="M45" s="10">
        <v>2</v>
      </c>
      <c r="N45" s="11"/>
      <c r="O45" s="12"/>
      <c r="P45" s="13">
        <v>5</v>
      </c>
      <c r="Q45" s="8" t="s">
        <v>71</v>
      </c>
      <c r="R45" s="149"/>
    </row>
    <row r="46" spans="1:18">
      <c r="A46" s="5"/>
      <c r="B46" s="6"/>
      <c r="C46" s="7"/>
      <c r="D46" s="7"/>
      <c r="E46" s="8"/>
      <c r="F46" s="9"/>
      <c r="G46" s="10"/>
      <c r="H46" s="11"/>
      <c r="I46" s="12"/>
      <c r="J46" s="13"/>
      <c r="K46" s="8"/>
      <c r="L46" s="9"/>
      <c r="M46" s="10"/>
      <c r="N46" s="11"/>
      <c r="O46" s="12"/>
      <c r="P46" s="13"/>
      <c r="Q46" s="8"/>
      <c r="R46" s="149"/>
    </row>
    <row r="47" spans="1:18">
      <c r="A47" s="5"/>
      <c r="B47" s="6"/>
      <c r="C47" s="7"/>
      <c r="D47" s="7"/>
      <c r="E47" s="8"/>
      <c r="F47" s="9"/>
      <c r="G47" s="10"/>
      <c r="H47" s="11"/>
      <c r="I47" s="12"/>
      <c r="J47" s="13"/>
      <c r="K47" s="8"/>
      <c r="L47" s="9"/>
      <c r="M47" s="10"/>
      <c r="N47" s="11"/>
      <c r="O47" s="12"/>
      <c r="P47" s="13"/>
      <c r="Q47" s="8"/>
      <c r="R47" s="149"/>
    </row>
    <row r="48" spans="1:18">
      <c r="A48" s="5"/>
      <c r="B48" s="6"/>
      <c r="C48" s="7"/>
      <c r="D48" s="7"/>
      <c r="E48" s="8"/>
      <c r="F48" s="9"/>
      <c r="G48" s="10"/>
      <c r="H48" s="11"/>
      <c r="I48" s="12"/>
      <c r="J48" s="13"/>
      <c r="K48" s="8"/>
      <c r="L48" s="9"/>
      <c r="M48" s="10"/>
      <c r="N48" s="11"/>
      <c r="O48" s="12"/>
      <c r="P48" s="13"/>
      <c r="Q48" s="8"/>
      <c r="R48" s="149"/>
    </row>
    <row r="49" spans="1:19" ht="15.75" thickBot="1">
      <c r="A49" s="97"/>
      <c r="B49" s="150"/>
      <c r="C49" s="98"/>
      <c r="D49" s="98"/>
      <c r="E49" s="102"/>
      <c r="F49" s="99"/>
      <c r="G49" s="100"/>
      <c r="H49" s="101"/>
      <c r="I49" s="151"/>
      <c r="J49" s="152"/>
      <c r="K49" s="102"/>
      <c r="L49" s="99"/>
      <c r="M49" s="100"/>
      <c r="N49" s="101"/>
      <c r="O49" s="151"/>
      <c r="P49" s="152"/>
      <c r="Q49" s="102"/>
      <c r="R49" s="149"/>
    </row>
    <row r="50" spans="1:19" ht="15.75" thickBot="1">
      <c r="A50" s="87" t="s">
        <v>19</v>
      </c>
      <c r="B50" s="88"/>
      <c r="C50" s="88"/>
      <c r="D50" s="88"/>
      <c r="E50" s="89"/>
      <c r="F50" s="90">
        <f>SUMIFS(F40:F49,$D40:$D49,"=DF")</f>
        <v>4</v>
      </c>
      <c r="G50" s="91">
        <f>SUMIFS(G40:G49,$D40:$D49,"=DF")</f>
        <v>3</v>
      </c>
      <c r="H50" s="92">
        <f>SUMIFS(H40:H49,$D40:$D49,"=DF")</f>
        <v>6</v>
      </c>
      <c r="I50" s="93">
        <f>SUMIFS(I40:I49,$D40:$D49,"=DF")</f>
        <v>0</v>
      </c>
      <c r="J50" s="94">
        <f>SUMIFS(J40:J49,$D40:$D49,"=DF")</f>
        <v>5</v>
      </c>
      <c r="K50" s="95"/>
      <c r="L50" s="90">
        <f>SUMIFS(L40:L49,$D40:$D49,"=DF")</f>
        <v>4</v>
      </c>
      <c r="M50" s="91">
        <f>SUMIFS(M40:M49,$D40:$D49,"=DF")</f>
        <v>3</v>
      </c>
      <c r="N50" s="92">
        <f>SUMIFS(N40:N49,$D40:$D49,"=DF")</f>
        <v>6</v>
      </c>
      <c r="O50" s="93">
        <f>SUMIFS(O40:O49,$D40:$D49,"=DF")</f>
        <v>0</v>
      </c>
      <c r="P50" s="94">
        <f>SUMIFS(P40:P49,$D40:$D49,"=DF")</f>
        <v>13</v>
      </c>
      <c r="Q50" s="96"/>
      <c r="R50" s="96"/>
    </row>
    <row r="51" spans="1:19">
      <c r="A51" s="238"/>
      <c r="B51" s="239"/>
      <c r="C51" s="239"/>
      <c r="D51" s="239"/>
      <c r="E51" s="239"/>
      <c r="F51" s="240"/>
      <c r="G51" s="241"/>
      <c r="H51" s="242"/>
      <c r="I51" s="243"/>
      <c r="J51" s="244"/>
      <c r="K51" s="239"/>
      <c r="L51" s="240"/>
      <c r="M51" s="241"/>
      <c r="N51" s="242"/>
      <c r="O51" s="243"/>
      <c r="P51" s="244"/>
      <c r="Q51" s="239"/>
    </row>
    <row r="52" spans="1:19">
      <c r="A52" s="451" t="s">
        <v>168</v>
      </c>
      <c r="B52" s="37"/>
      <c r="C52" s="37"/>
      <c r="D52" s="37"/>
      <c r="E52" s="37"/>
      <c r="F52" s="453"/>
      <c r="G52" s="33"/>
      <c r="H52" s="34"/>
      <c r="I52" s="35"/>
      <c r="J52" s="234"/>
      <c r="K52" s="37"/>
      <c r="L52" s="453"/>
      <c r="M52" s="33"/>
      <c r="N52" s="34"/>
      <c r="O52" s="35"/>
      <c r="P52" s="234"/>
      <c r="Q52" s="37"/>
      <c r="R52" s="437"/>
    </row>
    <row r="53" spans="1:19">
      <c r="A53" s="451" t="s">
        <v>169</v>
      </c>
      <c r="B53" s="37"/>
      <c r="C53" s="37"/>
      <c r="D53" s="37"/>
      <c r="E53" s="37"/>
      <c r="F53" s="453"/>
      <c r="G53" s="33"/>
      <c r="H53" s="34"/>
      <c r="I53" s="35"/>
      <c r="J53" s="234"/>
      <c r="K53" s="37"/>
      <c r="L53" s="453"/>
      <c r="M53" s="33"/>
      <c r="N53" s="34"/>
      <c r="O53" s="35"/>
      <c r="P53" s="234"/>
      <c r="Q53" s="37"/>
      <c r="R53" s="437"/>
    </row>
    <row r="54" spans="1:19" ht="15" customHeight="1">
      <c r="A54" s="509" t="s">
        <v>147</v>
      </c>
      <c r="B54" s="510"/>
      <c r="C54" s="510"/>
      <c r="D54" s="510"/>
      <c r="E54" s="510"/>
      <c r="F54" s="510"/>
      <c r="G54" s="510"/>
      <c r="H54" s="510"/>
      <c r="I54" s="510"/>
      <c r="J54" s="510"/>
      <c r="K54" s="510"/>
      <c r="L54" s="510"/>
      <c r="M54" s="510"/>
      <c r="N54" s="510"/>
      <c r="O54" s="510"/>
      <c r="P54" s="510"/>
      <c r="Q54" s="510"/>
    </row>
    <row r="55" spans="1:19">
      <c r="A55" s="509"/>
      <c r="B55" s="510"/>
      <c r="C55" s="510"/>
      <c r="D55" s="510"/>
      <c r="E55" s="510"/>
      <c r="F55" s="510"/>
      <c r="G55" s="510"/>
      <c r="H55" s="510"/>
      <c r="I55" s="510"/>
      <c r="J55" s="510"/>
      <c r="K55" s="510"/>
      <c r="L55" s="510"/>
      <c r="M55" s="510"/>
      <c r="N55" s="510"/>
      <c r="O55" s="510"/>
      <c r="P55" s="510"/>
      <c r="Q55" s="510"/>
    </row>
    <row r="57" spans="1:19" s="78" customFormat="1">
      <c r="A57" s="232"/>
      <c r="B57" s="229"/>
      <c r="C57" s="229"/>
      <c r="D57" s="229"/>
      <c r="E57" s="229"/>
      <c r="F57" s="24"/>
      <c r="G57" s="25"/>
      <c r="H57" s="26"/>
      <c r="I57" s="27"/>
      <c r="J57" s="28"/>
      <c r="K57" s="229"/>
      <c r="L57" s="24"/>
      <c r="M57" s="25"/>
      <c r="N57" s="26"/>
      <c r="O57" s="27"/>
      <c r="P57" s="28"/>
      <c r="Q57" s="229"/>
      <c r="R57" s="266"/>
      <c r="S57" s="77"/>
    </row>
    <row r="58" spans="1:19">
      <c r="A58" s="513" t="s">
        <v>62</v>
      </c>
      <c r="B58" s="514"/>
      <c r="C58" s="514"/>
      <c r="D58" s="514"/>
      <c r="E58" s="514"/>
      <c r="F58" s="514"/>
      <c r="G58" s="514"/>
      <c r="H58" s="514"/>
      <c r="I58" s="514"/>
      <c r="J58" s="514"/>
      <c r="K58" s="514"/>
      <c r="L58" s="514"/>
      <c r="M58" s="514"/>
      <c r="N58" s="514"/>
      <c r="O58" s="514"/>
      <c r="P58" s="514"/>
      <c r="Q58" s="514"/>
      <c r="R58" s="355"/>
    </row>
    <row r="59" spans="1:19" ht="78.75" customHeight="1">
      <c r="A59" s="511" t="s">
        <v>63</v>
      </c>
      <c r="B59" s="515"/>
      <c r="C59" s="515"/>
      <c r="D59" s="515"/>
      <c r="E59" s="515"/>
      <c r="F59" s="515"/>
      <c r="G59" s="515"/>
      <c r="H59" s="515"/>
      <c r="I59" s="515"/>
      <c r="J59" s="515"/>
      <c r="K59" s="515"/>
      <c r="L59" s="515"/>
      <c r="M59" s="515"/>
      <c r="N59" s="515"/>
      <c r="O59" s="515"/>
      <c r="P59" s="515"/>
      <c r="Q59" s="515"/>
      <c r="R59" s="515"/>
    </row>
    <row r="60" spans="1:19" ht="62.25" customHeight="1">
      <c r="A60" s="516" t="s">
        <v>64</v>
      </c>
      <c r="B60" s="515"/>
      <c r="C60" s="515"/>
      <c r="D60" s="515"/>
      <c r="E60" s="515"/>
      <c r="F60" s="515"/>
      <c r="K60" s="355"/>
      <c r="Q60" s="355"/>
      <c r="R60" s="355"/>
    </row>
    <row r="61" spans="1:19">
      <c r="F61" s="497"/>
      <c r="G61" s="497"/>
      <c r="H61" s="497"/>
      <c r="I61" s="497"/>
      <c r="J61" s="143"/>
      <c r="K61" s="144"/>
      <c r="L61" s="497"/>
      <c r="M61" s="497"/>
      <c r="N61" s="497"/>
      <c r="O61" s="497"/>
    </row>
    <row r="62" spans="1:19">
      <c r="F62" s="139"/>
      <c r="G62" s="140"/>
      <c r="H62" s="141"/>
      <c r="I62" s="142"/>
      <c r="J62" s="497"/>
      <c r="K62" s="497"/>
      <c r="L62" s="139"/>
      <c r="M62" s="140"/>
      <c r="N62" s="141"/>
      <c r="O62" s="142"/>
    </row>
    <row r="63" spans="1:19">
      <c r="F63" s="139"/>
      <c r="G63" s="140"/>
      <c r="H63" s="141"/>
      <c r="I63" s="142"/>
      <c r="J63" s="143"/>
      <c r="K63" s="144"/>
      <c r="L63" s="139"/>
      <c r="M63" s="140"/>
      <c r="N63" s="141"/>
      <c r="O63" s="142"/>
    </row>
    <row r="69" spans="6:18" ht="15.75" thickBot="1"/>
    <row r="70" spans="6:18" ht="15.75" thickBot="1">
      <c r="F70" s="498">
        <f>SUM(F$37:I$37)</f>
        <v>25</v>
      </c>
      <c r="G70" s="499"/>
      <c r="H70" s="499"/>
      <c r="I70" s="500"/>
      <c r="J70" s="501"/>
      <c r="K70" s="519"/>
      <c r="L70" s="520">
        <f>SUM(L$37:O$37)</f>
        <v>26</v>
      </c>
      <c r="M70" s="520"/>
      <c r="N70" s="520"/>
      <c r="O70" s="520"/>
      <c r="P70" s="268"/>
      <c r="Q70" s="269"/>
      <c r="R70" s="270">
        <f>SUMIF($E12:$E49,"=1",R12:R49)</f>
        <v>0</v>
      </c>
    </row>
  </sheetData>
  <mergeCells count="16">
    <mergeCell ref="A54:Q54"/>
    <mergeCell ref="J62:K62"/>
    <mergeCell ref="F61:I61"/>
    <mergeCell ref="L61:O61"/>
    <mergeCell ref="F70:I70"/>
    <mergeCell ref="J70:K70"/>
    <mergeCell ref="L70:O70"/>
    <mergeCell ref="A58:Q58"/>
    <mergeCell ref="A59:R59"/>
    <mergeCell ref="A60:F60"/>
    <mergeCell ref="A55:Q55"/>
    <mergeCell ref="L1:P1"/>
    <mergeCell ref="L2:P2"/>
    <mergeCell ref="G7:K7"/>
    <mergeCell ref="E9:M9"/>
    <mergeCell ref="A39:B39"/>
  </mergeCells>
  <phoneticPr fontId="0" type="noConversion"/>
  <conditionalFormatting sqref="J51:J53">
    <cfRule type="cellIs" dxfId="5" priority="2" operator="greaterThan">
      <formula>30</formula>
    </cfRule>
  </conditionalFormatting>
  <conditionalFormatting sqref="P51:P53">
    <cfRule type="cellIs" dxfId="4" priority="1" operator="greaterThan">
      <formula>30</formula>
    </cfRule>
  </conditionalFormatting>
  <pageMargins left="0.42" right="0.16" top="0.37" bottom="0.63" header="0.18" footer="0.18"/>
  <pageSetup paperSize="9" scale="75" fitToHeight="0" orientation="portrait" horizontalDpi="300" verticalDpi="300" r:id="rId1"/>
  <headerFooter>
    <oddFooter>&amp;LRECTOR,Prof.univ.dr. Cezar Ionuț SPÎNU&amp;CDECAN,Conf.univ.dr. Anamaria PREDA&amp;RDIRECTOR DEPARTAMENT,Lect.univ.dr. Ovidiu  DRĂGHICI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:S75"/>
  <sheetViews>
    <sheetView tabSelected="1" view="pageBreakPreview" topLeftCell="A33" zoomScaleSheetLayoutView="100" workbookViewId="0">
      <selection activeCell="C53" sqref="C53"/>
    </sheetView>
  </sheetViews>
  <sheetFormatPr defaultColWidth="9.140625" defaultRowHeight="15"/>
  <cols>
    <col min="1" max="1" width="37.140625" style="3" customWidth="1"/>
    <col min="2" max="2" width="10.140625" style="23" customWidth="1"/>
    <col min="3" max="3" width="5.42578125" style="23" customWidth="1"/>
    <col min="4" max="4" width="5.7109375" style="23" customWidth="1"/>
    <col min="5" max="5" width="4.85546875" style="23" customWidth="1"/>
    <col min="6" max="6" width="6.42578125" style="24" customWidth="1"/>
    <col min="7" max="7" width="4.140625" style="25" customWidth="1"/>
    <col min="8" max="8" width="3.85546875" style="26" customWidth="1"/>
    <col min="9" max="9" width="4" style="27" customWidth="1"/>
    <col min="10" max="10" width="7" style="28" bestFit="1" customWidth="1"/>
    <col min="11" max="11" width="4.7109375" style="23" customWidth="1"/>
    <col min="12" max="12" width="7.140625" style="24" customWidth="1"/>
    <col min="13" max="13" width="4.140625" style="25" customWidth="1"/>
    <col min="14" max="14" width="4" style="26" customWidth="1"/>
    <col min="15" max="15" width="6.42578125" style="27" customWidth="1"/>
    <col min="16" max="16" width="7" style="28" bestFit="1" customWidth="1"/>
    <col min="17" max="17" width="5.28515625" style="23" customWidth="1"/>
    <col min="18" max="18" width="5.28515625" style="23" hidden="1" customWidth="1"/>
    <col min="19" max="19" width="9.140625" style="30"/>
    <col min="20" max="16384" width="9.140625" style="31"/>
  </cols>
  <sheetData>
    <row r="1" spans="1:18">
      <c r="A1" s="2" t="s">
        <v>0</v>
      </c>
      <c r="L1" s="503" t="s">
        <v>37</v>
      </c>
      <c r="M1" s="504"/>
      <c r="N1" s="504"/>
      <c r="O1" s="504"/>
      <c r="P1" s="504"/>
    </row>
    <row r="2" spans="1:18">
      <c r="A2" s="2" t="s">
        <v>116</v>
      </c>
      <c r="L2" s="503" t="s">
        <v>65</v>
      </c>
      <c r="M2" s="504"/>
      <c r="N2" s="504"/>
      <c r="O2" s="504"/>
      <c r="P2" s="504"/>
    </row>
    <row r="3" spans="1:18" ht="30">
      <c r="A3" s="2" t="s">
        <v>117</v>
      </c>
    </row>
    <row r="4" spans="1:18" ht="30">
      <c r="A4" s="2" t="s">
        <v>118</v>
      </c>
    </row>
    <row r="5" spans="1:18" ht="60.75" thickBot="1">
      <c r="A5" s="439" t="s">
        <v>119</v>
      </c>
    </row>
    <row r="6" spans="1:18" ht="15.75" thickBot="1">
      <c r="A6" s="439" t="s">
        <v>113</v>
      </c>
      <c r="F6" s="32" t="s">
        <v>28</v>
      </c>
      <c r="G6" s="33"/>
      <c r="H6" s="34"/>
      <c r="I6" s="35"/>
      <c r="J6" s="36"/>
      <c r="K6" s="37"/>
      <c r="L6" s="32" t="s">
        <v>29</v>
      </c>
    </row>
    <row r="7" spans="1:18" ht="15.75" thickBot="1">
      <c r="A7" s="439" t="s">
        <v>114</v>
      </c>
      <c r="F7" s="38"/>
      <c r="G7" s="505" t="s">
        <v>30</v>
      </c>
      <c r="H7" s="506"/>
      <c r="I7" s="506"/>
      <c r="J7" s="506"/>
      <c r="K7" s="507"/>
      <c r="L7" s="39"/>
    </row>
    <row r="9" spans="1:18" ht="15.75" thickBot="1">
      <c r="E9" s="508" t="s">
        <v>68</v>
      </c>
      <c r="F9" s="508"/>
      <c r="G9" s="508"/>
      <c r="H9" s="508"/>
      <c r="I9" s="508"/>
      <c r="J9" s="508"/>
      <c r="K9" s="508"/>
      <c r="L9" s="508"/>
      <c r="M9" s="508"/>
    </row>
    <row r="10" spans="1:18" s="50" customFormat="1" ht="75.75" customHeight="1" thickBot="1">
      <c r="A10" s="40" t="s">
        <v>1</v>
      </c>
      <c r="B10" s="41" t="s">
        <v>2</v>
      </c>
      <c r="C10" s="42" t="s">
        <v>60</v>
      </c>
      <c r="D10" s="42" t="s">
        <v>59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49" t="s">
        <v>45</v>
      </c>
    </row>
    <row r="11" spans="1:18" ht="15.75" thickBot="1">
      <c r="A11" s="51" t="s">
        <v>39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 ht="25.5">
      <c r="A12" s="440" t="s">
        <v>102</v>
      </c>
      <c r="B12" s="456" t="s">
        <v>170</v>
      </c>
      <c r="C12" s="457" t="s">
        <v>51</v>
      </c>
      <c r="D12" s="491" t="s">
        <v>53</v>
      </c>
      <c r="E12" s="458">
        <v>1</v>
      </c>
      <c r="F12" s="414">
        <v>2</v>
      </c>
      <c r="G12" s="415">
        <v>1</v>
      </c>
      <c r="H12" s="416"/>
      <c r="I12" s="417"/>
      <c r="J12" s="418">
        <v>5</v>
      </c>
      <c r="K12" s="413" t="s">
        <v>71</v>
      </c>
      <c r="L12" s="414"/>
      <c r="M12" s="415"/>
      <c r="N12" s="416"/>
      <c r="O12" s="417"/>
      <c r="P12" s="418"/>
      <c r="Q12" s="452"/>
      <c r="R12" s="60"/>
    </row>
    <row r="13" spans="1:18">
      <c r="A13" s="419" t="s">
        <v>103</v>
      </c>
      <c r="B13" s="343" t="s">
        <v>171</v>
      </c>
      <c r="C13" s="336" t="s">
        <v>51</v>
      </c>
      <c r="D13" s="336" t="s">
        <v>53</v>
      </c>
      <c r="E13" s="337">
        <v>1</v>
      </c>
      <c r="F13" s="422">
        <v>2</v>
      </c>
      <c r="G13" s="423">
        <v>2</v>
      </c>
      <c r="H13" s="424"/>
      <c r="I13" s="425"/>
      <c r="J13" s="426">
        <v>5</v>
      </c>
      <c r="K13" s="421" t="s">
        <v>71</v>
      </c>
      <c r="L13" s="422"/>
      <c r="M13" s="423"/>
      <c r="N13" s="424"/>
      <c r="O13" s="425"/>
      <c r="P13" s="426"/>
      <c r="Q13" s="247"/>
      <c r="R13" s="60"/>
    </row>
    <row r="14" spans="1:18">
      <c r="A14" s="419" t="s">
        <v>104</v>
      </c>
      <c r="B14" s="343" t="s">
        <v>172</v>
      </c>
      <c r="C14" s="336" t="s">
        <v>51</v>
      </c>
      <c r="D14" s="336" t="s">
        <v>53</v>
      </c>
      <c r="E14" s="337">
        <v>1</v>
      </c>
      <c r="F14" s="422"/>
      <c r="G14" s="423"/>
      <c r="H14" s="424">
        <v>2</v>
      </c>
      <c r="I14" s="425"/>
      <c r="J14" s="426">
        <v>2</v>
      </c>
      <c r="K14" s="421" t="s">
        <v>72</v>
      </c>
      <c r="L14" s="422"/>
      <c r="M14" s="423"/>
      <c r="N14" s="424"/>
      <c r="O14" s="425"/>
      <c r="P14" s="426"/>
      <c r="Q14" s="247"/>
      <c r="R14" s="60"/>
    </row>
    <row r="15" spans="1:18">
      <c r="A15" s="419" t="s">
        <v>123</v>
      </c>
      <c r="B15" s="343" t="s">
        <v>173</v>
      </c>
      <c r="C15" s="336" t="s">
        <v>51</v>
      </c>
      <c r="D15" s="336" t="s">
        <v>53</v>
      </c>
      <c r="E15" s="337">
        <v>1</v>
      </c>
      <c r="F15" s="422">
        <v>2</v>
      </c>
      <c r="G15" s="423">
        <v>1</v>
      </c>
      <c r="H15" s="424"/>
      <c r="I15" s="425"/>
      <c r="J15" s="426">
        <v>4</v>
      </c>
      <c r="K15" s="421" t="s">
        <v>71</v>
      </c>
      <c r="L15" s="422"/>
      <c r="M15" s="423"/>
      <c r="N15" s="424"/>
      <c r="O15" s="425"/>
      <c r="P15" s="426"/>
      <c r="Q15" s="247"/>
      <c r="R15" s="60"/>
    </row>
    <row r="16" spans="1:18">
      <c r="A16" s="419" t="s">
        <v>125</v>
      </c>
      <c r="B16" s="343" t="s">
        <v>174</v>
      </c>
      <c r="C16" s="336" t="s">
        <v>51</v>
      </c>
      <c r="D16" s="336" t="s">
        <v>53</v>
      </c>
      <c r="E16" s="337">
        <v>1</v>
      </c>
      <c r="F16" s="422">
        <v>2</v>
      </c>
      <c r="G16" s="423">
        <v>1</v>
      </c>
      <c r="H16" s="424"/>
      <c r="I16" s="425"/>
      <c r="J16" s="426">
        <v>4</v>
      </c>
      <c r="K16" s="421" t="s">
        <v>71</v>
      </c>
      <c r="L16" s="422"/>
      <c r="M16" s="423"/>
      <c r="N16" s="424"/>
      <c r="O16" s="425"/>
      <c r="P16" s="426"/>
      <c r="Q16" s="247"/>
      <c r="R16" s="60"/>
    </row>
    <row r="17" spans="1:18">
      <c r="A17" s="419" t="s">
        <v>127</v>
      </c>
      <c r="B17" s="343" t="s">
        <v>175</v>
      </c>
      <c r="C17" s="336" t="s">
        <v>51</v>
      </c>
      <c r="D17" s="336" t="s">
        <v>53</v>
      </c>
      <c r="E17" s="337">
        <v>1</v>
      </c>
      <c r="F17" s="422"/>
      <c r="G17" s="423"/>
      <c r="H17" s="424">
        <v>2</v>
      </c>
      <c r="I17" s="425"/>
      <c r="J17" s="426">
        <v>2</v>
      </c>
      <c r="K17" s="421" t="s">
        <v>72</v>
      </c>
      <c r="L17" s="422"/>
      <c r="M17" s="423"/>
      <c r="N17" s="424"/>
      <c r="O17" s="425"/>
      <c r="P17" s="426"/>
      <c r="Q17" s="247"/>
      <c r="R17" s="60"/>
    </row>
    <row r="18" spans="1:18">
      <c r="A18" s="419" t="s">
        <v>105</v>
      </c>
      <c r="B18" s="343" t="s">
        <v>176</v>
      </c>
      <c r="C18" s="336" t="s">
        <v>51</v>
      </c>
      <c r="D18" s="336" t="s">
        <v>58</v>
      </c>
      <c r="E18" s="337">
        <v>1</v>
      </c>
      <c r="F18" s="422">
        <v>1</v>
      </c>
      <c r="G18" s="423">
        <v>1</v>
      </c>
      <c r="H18" s="424"/>
      <c r="I18" s="425"/>
      <c r="J18" s="426">
        <v>2</v>
      </c>
      <c r="K18" s="421" t="s">
        <v>72</v>
      </c>
      <c r="L18" s="422"/>
      <c r="M18" s="423"/>
      <c r="N18" s="424"/>
      <c r="O18" s="425"/>
      <c r="P18" s="426"/>
      <c r="Q18" s="247"/>
      <c r="R18" s="60"/>
    </row>
    <row r="19" spans="1:18">
      <c r="A19" s="419" t="s">
        <v>106</v>
      </c>
      <c r="B19" s="343" t="s">
        <v>177</v>
      </c>
      <c r="C19" s="336" t="s">
        <v>51</v>
      </c>
      <c r="D19" s="336" t="s">
        <v>58</v>
      </c>
      <c r="E19" s="337">
        <v>2</v>
      </c>
      <c r="F19" s="422">
        <v>1</v>
      </c>
      <c r="G19" s="423">
        <v>1</v>
      </c>
      <c r="H19" s="424"/>
      <c r="I19" s="425"/>
      <c r="J19" s="426">
        <v>2</v>
      </c>
      <c r="K19" s="421" t="s">
        <v>72</v>
      </c>
      <c r="L19" s="422"/>
      <c r="M19" s="423"/>
      <c r="N19" s="424"/>
      <c r="O19" s="425"/>
      <c r="P19" s="426"/>
      <c r="Q19" s="247"/>
      <c r="R19" s="60"/>
    </row>
    <row r="20" spans="1:18">
      <c r="A20" s="419" t="s">
        <v>107</v>
      </c>
      <c r="B20" s="343" t="s">
        <v>179</v>
      </c>
      <c r="C20" s="336" t="s">
        <v>52</v>
      </c>
      <c r="D20" s="336" t="s">
        <v>58</v>
      </c>
      <c r="E20" s="337">
        <v>1</v>
      </c>
      <c r="F20" s="422">
        <v>1</v>
      </c>
      <c r="G20" s="423">
        <v>1</v>
      </c>
      <c r="H20" s="424"/>
      <c r="I20" s="425"/>
      <c r="J20" s="426">
        <v>2</v>
      </c>
      <c r="K20" s="421" t="s">
        <v>72</v>
      </c>
      <c r="L20" s="422"/>
      <c r="M20" s="423"/>
      <c r="N20" s="424"/>
      <c r="O20" s="425"/>
      <c r="P20" s="426"/>
      <c r="Q20" s="247"/>
      <c r="R20" s="60"/>
    </row>
    <row r="21" spans="1:18">
      <c r="A21" s="419" t="s">
        <v>108</v>
      </c>
      <c r="B21" s="343" t="s">
        <v>181</v>
      </c>
      <c r="C21" s="336" t="s">
        <v>52</v>
      </c>
      <c r="D21" s="336" t="s">
        <v>58</v>
      </c>
      <c r="E21" s="337">
        <v>2</v>
      </c>
      <c r="F21" s="422">
        <v>1</v>
      </c>
      <c r="G21" s="423">
        <v>1</v>
      </c>
      <c r="H21" s="424"/>
      <c r="I21" s="425"/>
      <c r="J21" s="426">
        <v>2</v>
      </c>
      <c r="K21" s="421" t="s">
        <v>72</v>
      </c>
      <c r="L21" s="422"/>
      <c r="M21" s="423"/>
      <c r="N21" s="424"/>
      <c r="O21" s="425"/>
      <c r="P21" s="426"/>
      <c r="Q21" s="247"/>
      <c r="R21" s="60"/>
    </row>
    <row r="22" spans="1:18">
      <c r="A22" s="419" t="s">
        <v>109</v>
      </c>
      <c r="B22" s="343" t="s">
        <v>217</v>
      </c>
      <c r="C22" s="336" t="s">
        <v>52</v>
      </c>
      <c r="D22" s="336" t="s">
        <v>58</v>
      </c>
      <c r="E22" s="337">
        <v>1</v>
      </c>
      <c r="F22" s="422">
        <v>1</v>
      </c>
      <c r="G22" s="423">
        <v>1</v>
      </c>
      <c r="H22" s="424"/>
      <c r="I22" s="425"/>
      <c r="J22" s="426">
        <v>2</v>
      </c>
      <c r="K22" s="421" t="s">
        <v>72</v>
      </c>
      <c r="L22" s="422"/>
      <c r="M22" s="423"/>
      <c r="N22" s="424"/>
      <c r="O22" s="425"/>
      <c r="P22" s="426"/>
      <c r="Q22" s="247"/>
      <c r="R22" s="60"/>
    </row>
    <row r="23" spans="1:18">
      <c r="A23" s="419" t="s">
        <v>110</v>
      </c>
      <c r="B23" s="343" t="s">
        <v>218</v>
      </c>
      <c r="C23" s="336" t="s">
        <v>52</v>
      </c>
      <c r="D23" s="336" t="s">
        <v>58</v>
      </c>
      <c r="E23" s="337">
        <v>2</v>
      </c>
      <c r="F23" s="422">
        <v>1</v>
      </c>
      <c r="G23" s="423">
        <v>1</v>
      </c>
      <c r="H23" s="424"/>
      <c r="I23" s="425"/>
      <c r="J23" s="426">
        <v>2</v>
      </c>
      <c r="K23" s="421" t="s">
        <v>72</v>
      </c>
      <c r="L23" s="422"/>
      <c r="M23" s="423"/>
      <c r="N23" s="424"/>
      <c r="O23" s="425"/>
      <c r="P23" s="426"/>
      <c r="Q23" s="247"/>
      <c r="R23" s="60"/>
    </row>
    <row r="24" spans="1:18">
      <c r="A24" s="419" t="s">
        <v>178</v>
      </c>
      <c r="B24" s="343" t="s">
        <v>219</v>
      </c>
      <c r="C24" s="336" t="s">
        <v>51</v>
      </c>
      <c r="D24" s="336" t="s">
        <v>58</v>
      </c>
      <c r="E24" s="337">
        <v>1</v>
      </c>
      <c r="F24" s="422">
        <v>1</v>
      </c>
      <c r="G24" s="423">
        <v>1</v>
      </c>
      <c r="H24" s="424"/>
      <c r="I24" s="425"/>
      <c r="J24" s="426">
        <v>2</v>
      </c>
      <c r="K24" s="421" t="s">
        <v>73</v>
      </c>
      <c r="L24" s="422"/>
      <c r="M24" s="423"/>
      <c r="N24" s="424"/>
      <c r="O24" s="425"/>
      <c r="P24" s="426"/>
      <c r="Q24" s="247"/>
      <c r="R24" s="60"/>
    </row>
    <row r="25" spans="1:18">
      <c r="A25" s="419" t="s">
        <v>180</v>
      </c>
      <c r="B25" s="343" t="s">
        <v>220</v>
      </c>
      <c r="C25" s="336" t="s">
        <v>51</v>
      </c>
      <c r="D25" s="336" t="s">
        <v>58</v>
      </c>
      <c r="E25" s="337">
        <v>2</v>
      </c>
      <c r="F25" s="422">
        <v>1</v>
      </c>
      <c r="G25" s="423">
        <v>1</v>
      </c>
      <c r="H25" s="424"/>
      <c r="I25" s="425"/>
      <c r="J25" s="426">
        <v>2</v>
      </c>
      <c r="K25" s="421" t="s">
        <v>73</v>
      </c>
      <c r="L25" s="422"/>
      <c r="M25" s="423"/>
      <c r="N25" s="424"/>
      <c r="O25" s="425"/>
      <c r="P25" s="426"/>
      <c r="Q25" s="247"/>
      <c r="R25" s="60"/>
    </row>
    <row r="26" spans="1:18" ht="25.5">
      <c r="A26" s="419" t="s">
        <v>111</v>
      </c>
      <c r="B26" s="343" t="s">
        <v>182</v>
      </c>
      <c r="C26" s="336" t="s">
        <v>51</v>
      </c>
      <c r="D26" s="336" t="s">
        <v>53</v>
      </c>
      <c r="E26" s="337">
        <v>1</v>
      </c>
      <c r="F26" s="422"/>
      <c r="G26" s="423"/>
      <c r="H26" s="424"/>
      <c r="I26" s="425"/>
      <c r="J26" s="426"/>
      <c r="K26" s="421"/>
      <c r="L26" s="422">
        <v>2</v>
      </c>
      <c r="M26" s="423">
        <v>1</v>
      </c>
      <c r="N26" s="424"/>
      <c r="O26" s="425"/>
      <c r="P26" s="426">
        <v>2</v>
      </c>
      <c r="Q26" s="247" t="s">
        <v>71</v>
      </c>
      <c r="R26" s="60"/>
    </row>
    <row r="27" spans="1:18">
      <c r="A27" s="419" t="s">
        <v>112</v>
      </c>
      <c r="B27" s="343" t="s">
        <v>183</v>
      </c>
      <c r="C27" s="336" t="s">
        <v>51</v>
      </c>
      <c r="D27" s="336" t="s">
        <v>53</v>
      </c>
      <c r="E27" s="337">
        <v>1</v>
      </c>
      <c r="F27" s="422"/>
      <c r="G27" s="423"/>
      <c r="H27" s="424"/>
      <c r="I27" s="425"/>
      <c r="J27" s="426"/>
      <c r="K27" s="421"/>
      <c r="L27" s="422">
        <v>2</v>
      </c>
      <c r="M27" s="423">
        <v>2</v>
      </c>
      <c r="N27" s="424"/>
      <c r="O27" s="425"/>
      <c r="P27" s="432">
        <v>2</v>
      </c>
      <c r="Q27" s="247" t="s">
        <v>71</v>
      </c>
      <c r="R27" s="60"/>
    </row>
    <row r="28" spans="1:18">
      <c r="A28" s="419" t="s">
        <v>104</v>
      </c>
      <c r="B28" s="343" t="s">
        <v>184</v>
      </c>
      <c r="C28" s="489" t="s">
        <v>51</v>
      </c>
      <c r="D28" s="489" t="s">
        <v>53</v>
      </c>
      <c r="E28" s="490">
        <v>1</v>
      </c>
      <c r="F28" s="428"/>
      <c r="G28" s="429"/>
      <c r="H28" s="430"/>
      <c r="I28" s="431"/>
      <c r="J28" s="432"/>
      <c r="K28" s="427"/>
      <c r="L28" s="428"/>
      <c r="M28" s="429"/>
      <c r="N28" s="430">
        <v>2</v>
      </c>
      <c r="O28" s="431"/>
      <c r="P28" s="432">
        <v>2</v>
      </c>
      <c r="Q28" s="247" t="s">
        <v>72</v>
      </c>
      <c r="R28" s="60"/>
    </row>
    <row r="29" spans="1:18">
      <c r="A29" s="419" t="s">
        <v>123</v>
      </c>
      <c r="B29" s="343" t="s">
        <v>185</v>
      </c>
      <c r="C29" s="336" t="s">
        <v>51</v>
      </c>
      <c r="D29" s="336" t="s">
        <v>53</v>
      </c>
      <c r="E29" s="337">
        <v>1</v>
      </c>
      <c r="F29" s="422"/>
      <c r="G29" s="423"/>
      <c r="H29" s="424"/>
      <c r="I29" s="425"/>
      <c r="J29" s="426"/>
      <c r="K29" s="421"/>
      <c r="L29" s="422">
        <v>2</v>
      </c>
      <c r="M29" s="423">
        <v>1</v>
      </c>
      <c r="N29" s="424"/>
      <c r="O29" s="425"/>
      <c r="P29" s="432">
        <v>2</v>
      </c>
      <c r="Q29" s="247" t="s">
        <v>71</v>
      </c>
      <c r="R29" s="60"/>
    </row>
    <row r="30" spans="1:18">
      <c r="A30" s="419" t="s">
        <v>125</v>
      </c>
      <c r="B30" s="343" t="s">
        <v>186</v>
      </c>
      <c r="C30" s="336" t="s">
        <v>51</v>
      </c>
      <c r="D30" s="336" t="s">
        <v>53</v>
      </c>
      <c r="E30" s="337">
        <v>1</v>
      </c>
      <c r="F30" s="422"/>
      <c r="G30" s="423"/>
      <c r="H30" s="424"/>
      <c r="I30" s="425"/>
      <c r="J30" s="426"/>
      <c r="K30" s="421"/>
      <c r="L30" s="422">
        <v>2</v>
      </c>
      <c r="M30" s="423">
        <v>1</v>
      </c>
      <c r="N30" s="424"/>
      <c r="O30" s="425"/>
      <c r="P30" s="432">
        <v>2</v>
      </c>
      <c r="Q30" s="247" t="s">
        <v>71</v>
      </c>
      <c r="R30" s="60"/>
    </row>
    <row r="31" spans="1:18">
      <c r="A31" s="419" t="s">
        <v>127</v>
      </c>
      <c r="B31" s="343" t="s">
        <v>187</v>
      </c>
      <c r="C31" s="336" t="s">
        <v>51</v>
      </c>
      <c r="D31" s="336" t="s">
        <v>53</v>
      </c>
      <c r="E31" s="337">
        <v>1</v>
      </c>
      <c r="F31" s="422"/>
      <c r="G31" s="423"/>
      <c r="H31" s="424"/>
      <c r="I31" s="425"/>
      <c r="J31" s="426"/>
      <c r="K31" s="421"/>
      <c r="L31" s="422"/>
      <c r="M31" s="423"/>
      <c r="N31" s="424">
        <v>2</v>
      </c>
      <c r="O31" s="425"/>
      <c r="P31" s="432">
        <v>2</v>
      </c>
      <c r="Q31" s="247" t="s">
        <v>72</v>
      </c>
      <c r="R31" s="60"/>
    </row>
    <row r="32" spans="1:18">
      <c r="A32" s="419" t="s">
        <v>105</v>
      </c>
      <c r="B32" s="343" t="s">
        <v>188</v>
      </c>
      <c r="C32" s="336" t="s">
        <v>51</v>
      </c>
      <c r="D32" s="336" t="s">
        <v>58</v>
      </c>
      <c r="E32" s="337">
        <v>1</v>
      </c>
      <c r="F32" s="422"/>
      <c r="G32" s="423"/>
      <c r="H32" s="424"/>
      <c r="I32" s="425"/>
      <c r="J32" s="426"/>
      <c r="K32" s="421"/>
      <c r="L32" s="422">
        <v>1</v>
      </c>
      <c r="M32" s="423">
        <v>1</v>
      </c>
      <c r="N32" s="424"/>
      <c r="O32" s="425"/>
      <c r="P32" s="432">
        <v>2</v>
      </c>
      <c r="Q32" s="247" t="s">
        <v>72</v>
      </c>
      <c r="R32" s="60"/>
    </row>
    <row r="33" spans="1:18">
      <c r="A33" s="419" t="s">
        <v>106</v>
      </c>
      <c r="B33" s="343" t="s">
        <v>189</v>
      </c>
      <c r="C33" s="336" t="s">
        <v>51</v>
      </c>
      <c r="D33" s="336" t="s">
        <v>58</v>
      </c>
      <c r="E33" s="337">
        <v>2</v>
      </c>
      <c r="F33" s="422"/>
      <c r="G33" s="423"/>
      <c r="H33" s="424"/>
      <c r="I33" s="425"/>
      <c r="J33" s="426"/>
      <c r="K33" s="421"/>
      <c r="L33" s="422">
        <v>1</v>
      </c>
      <c r="M33" s="423">
        <v>1</v>
      </c>
      <c r="N33" s="424"/>
      <c r="O33" s="425"/>
      <c r="P33" s="432">
        <v>2</v>
      </c>
      <c r="Q33" s="247" t="s">
        <v>72</v>
      </c>
      <c r="R33" s="60"/>
    </row>
    <row r="34" spans="1:18">
      <c r="A34" s="419" t="s">
        <v>107</v>
      </c>
      <c r="B34" s="343" t="s">
        <v>190</v>
      </c>
      <c r="C34" s="336" t="s">
        <v>52</v>
      </c>
      <c r="D34" s="336" t="s">
        <v>58</v>
      </c>
      <c r="E34" s="337">
        <v>1</v>
      </c>
      <c r="F34" s="422"/>
      <c r="G34" s="423"/>
      <c r="H34" s="424"/>
      <c r="I34" s="425"/>
      <c r="J34" s="426"/>
      <c r="K34" s="421"/>
      <c r="L34" s="422">
        <v>1</v>
      </c>
      <c r="M34" s="423">
        <v>1</v>
      </c>
      <c r="N34" s="424"/>
      <c r="O34" s="425"/>
      <c r="P34" s="432">
        <v>2</v>
      </c>
      <c r="Q34" s="247" t="s">
        <v>72</v>
      </c>
      <c r="R34" s="60"/>
    </row>
    <row r="35" spans="1:18">
      <c r="A35" s="419" t="s">
        <v>108</v>
      </c>
      <c r="B35" s="343" t="s">
        <v>191</v>
      </c>
      <c r="C35" s="336" t="s">
        <v>52</v>
      </c>
      <c r="D35" s="336" t="s">
        <v>58</v>
      </c>
      <c r="E35" s="337">
        <v>2</v>
      </c>
      <c r="F35" s="422"/>
      <c r="G35" s="423"/>
      <c r="H35" s="424"/>
      <c r="I35" s="425"/>
      <c r="J35" s="426"/>
      <c r="K35" s="421"/>
      <c r="L35" s="422">
        <v>1</v>
      </c>
      <c r="M35" s="423">
        <v>1</v>
      </c>
      <c r="N35" s="424"/>
      <c r="O35" s="425"/>
      <c r="P35" s="432">
        <v>2</v>
      </c>
      <c r="Q35" s="247" t="s">
        <v>72</v>
      </c>
      <c r="R35" s="60"/>
    </row>
    <row r="36" spans="1:18">
      <c r="A36" s="419" t="s">
        <v>109</v>
      </c>
      <c r="B36" s="343" t="s">
        <v>192</v>
      </c>
      <c r="C36" s="336" t="s">
        <v>52</v>
      </c>
      <c r="D36" s="336" t="s">
        <v>58</v>
      </c>
      <c r="E36" s="337">
        <v>1</v>
      </c>
      <c r="F36" s="422"/>
      <c r="G36" s="423"/>
      <c r="H36" s="424"/>
      <c r="I36" s="425"/>
      <c r="J36" s="426"/>
      <c r="K36" s="421"/>
      <c r="L36" s="422">
        <v>1</v>
      </c>
      <c r="M36" s="423">
        <v>1</v>
      </c>
      <c r="N36" s="424"/>
      <c r="O36" s="425"/>
      <c r="P36" s="432">
        <v>2</v>
      </c>
      <c r="Q36" s="247" t="s">
        <v>72</v>
      </c>
      <c r="R36" s="60"/>
    </row>
    <row r="37" spans="1:18">
      <c r="A37" s="419" t="s">
        <v>110</v>
      </c>
      <c r="B37" s="343" t="s">
        <v>193</v>
      </c>
      <c r="C37" s="336" t="s">
        <v>52</v>
      </c>
      <c r="D37" s="336" t="s">
        <v>58</v>
      </c>
      <c r="E37" s="337">
        <v>2</v>
      </c>
      <c r="F37" s="422"/>
      <c r="G37" s="423"/>
      <c r="H37" s="424"/>
      <c r="I37" s="425"/>
      <c r="J37" s="426"/>
      <c r="K37" s="421"/>
      <c r="L37" s="422">
        <v>1</v>
      </c>
      <c r="M37" s="423">
        <v>1</v>
      </c>
      <c r="N37" s="424"/>
      <c r="O37" s="425"/>
      <c r="P37" s="432">
        <v>2</v>
      </c>
      <c r="Q37" s="247" t="s">
        <v>72</v>
      </c>
      <c r="R37" s="60"/>
    </row>
    <row r="38" spans="1:18">
      <c r="A38" s="419" t="s">
        <v>178</v>
      </c>
      <c r="B38" s="343" t="s">
        <v>194</v>
      </c>
      <c r="C38" s="336" t="s">
        <v>51</v>
      </c>
      <c r="D38" s="336" t="s">
        <v>58</v>
      </c>
      <c r="E38" s="337">
        <v>1</v>
      </c>
      <c r="F38" s="422"/>
      <c r="G38" s="423"/>
      <c r="H38" s="424"/>
      <c r="I38" s="425"/>
      <c r="J38" s="426"/>
      <c r="K38" s="421"/>
      <c r="L38" s="422">
        <v>1</v>
      </c>
      <c r="M38" s="423">
        <v>1</v>
      </c>
      <c r="N38" s="424"/>
      <c r="O38" s="425"/>
      <c r="P38" s="432">
        <v>2</v>
      </c>
      <c r="Q38" s="247" t="s">
        <v>73</v>
      </c>
      <c r="R38" s="60"/>
    </row>
    <row r="39" spans="1:18">
      <c r="A39" s="419" t="s">
        <v>180</v>
      </c>
      <c r="B39" s="343" t="s">
        <v>221</v>
      </c>
      <c r="C39" s="336" t="s">
        <v>51</v>
      </c>
      <c r="D39" s="336" t="s">
        <v>58</v>
      </c>
      <c r="E39" s="337">
        <v>2</v>
      </c>
      <c r="F39" s="422"/>
      <c r="G39" s="423"/>
      <c r="H39" s="424"/>
      <c r="I39" s="425"/>
      <c r="J39" s="426"/>
      <c r="K39" s="421"/>
      <c r="L39" s="422">
        <v>1</v>
      </c>
      <c r="M39" s="423">
        <v>1</v>
      </c>
      <c r="N39" s="424"/>
      <c r="O39" s="425"/>
      <c r="P39" s="432">
        <v>2</v>
      </c>
      <c r="Q39" s="247" t="s">
        <v>73</v>
      </c>
      <c r="R39" s="60"/>
    </row>
    <row r="40" spans="1:18">
      <c r="A40" s="419" t="s">
        <v>81</v>
      </c>
      <c r="B40" s="343" t="s">
        <v>222</v>
      </c>
      <c r="C40" s="336" t="s">
        <v>47</v>
      </c>
      <c r="D40" s="336" t="s">
        <v>53</v>
      </c>
      <c r="E40" s="337">
        <v>2</v>
      </c>
      <c r="F40" s="422"/>
      <c r="G40" s="423"/>
      <c r="H40" s="424"/>
      <c r="I40" s="425"/>
      <c r="J40" s="426"/>
      <c r="K40" s="421"/>
      <c r="L40" s="422"/>
      <c r="M40" s="423"/>
      <c r="N40" s="424"/>
      <c r="O40" s="425">
        <v>4</v>
      </c>
      <c r="P40" s="426">
        <v>10</v>
      </c>
      <c r="Q40" s="247" t="s">
        <v>73</v>
      </c>
      <c r="R40" s="60"/>
    </row>
    <row r="41" spans="1:18">
      <c r="A41" s="454"/>
      <c r="B41" s="420"/>
      <c r="C41" s="420"/>
      <c r="D41" s="420"/>
      <c r="E41" s="420"/>
      <c r="F41" s="434"/>
      <c r="G41" s="423"/>
      <c r="H41" s="424"/>
      <c r="I41" s="435"/>
      <c r="J41" s="436"/>
      <c r="K41" s="420"/>
      <c r="L41" s="434"/>
      <c r="M41" s="423"/>
      <c r="N41" s="424"/>
      <c r="O41" s="435"/>
      <c r="P41" s="436"/>
      <c r="Q41" s="247"/>
      <c r="R41" s="60"/>
    </row>
    <row r="42" spans="1:18">
      <c r="A42" s="433" t="s">
        <v>82</v>
      </c>
      <c r="B42" s="420"/>
      <c r="C42" s="420"/>
      <c r="D42" s="420"/>
      <c r="E42" s="420"/>
      <c r="F42" s="434"/>
      <c r="G42" s="423"/>
      <c r="H42" s="424"/>
      <c r="I42" s="435"/>
      <c r="J42" s="436"/>
      <c r="K42" s="420"/>
      <c r="L42" s="434"/>
      <c r="M42" s="423"/>
      <c r="N42" s="424"/>
      <c r="O42" s="435"/>
      <c r="P42" s="436">
        <v>10</v>
      </c>
      <c r="Q42" s="247"/>
      <c r="R42" s="60"/>
    </row>
    <row r="43" spans="1:18" ht="15.75" thickBot="1">
      <c r="A43" s="441"/>
      <c r="B43" s="442"/>
      <c r="C43" s="443"/>
      <c r="D43" s="443"/>
      <c r="E43" s="444"/>
      <c r="F43" s="127"/>
      <c r="G43" s="445"/>
      <c r="H43" s="446"/>
      <c r="I43" s="447"/>
      <c r="J43" s="448"/>
      <c r="K43" s="444"/>
      <c r="L43" s="127"/>
      <c r="M43" s="445"/>
      <c r="N43" s="446"/>
      <c r="O43" s="447"/>
      <c r="P43" s="448"/>
      <c r="Q43" s="444"/>
      <c r="R43" s="60"/>
    </row>
    <row r="44" spans="1:18" ht="15.75" thickBot="1">
      <c r="A44" s="61" t="s">
        <v>19</v>
      </c>
      <c r="B44" s="62"/>
      <c r="C44" s="62"/>
      <c r="D44" s="62"/>
      <c r="E44" s="63"/>
      <c r="F44" s="64">
        <f>SUMIFS(F12:F43,$E12:$E43,"=1")</f>
        <v>12</v>
      </c>
      <c r="G44" s="65">
        <f>SUMIFS(G12:G43,$E12:$E43,"=1")</f>
        <v>9</v>
      </c>
      <c r="H44" s="66">
        <f>SUMIFS(H12:H43,$E12:$E43,"=1")</f>
        <v>4</v>
      </c>
      <c r="I44" s="67">
        <f>SUMIFS(I12:I43,$E12:$E43,"=1")</f>
        <v>0</v>
      </c>
      <c r="J44" s="68">
        <f>SUMIFS(J12:J43,$E12:$E43,"=1")+SUMIFS(J12:J43,$D12:$D43,"=DO",$E12:$E43,"=2")</f>
        <v>30</v>
      </c>
      <c r="K44" s="63"/>
      <c r="L44" s="64">
        <f>SUMIFS(L12:L43,$E12:$E43,"=1")</f>
        <v>12</v>
      </c>
      <c r="M44" s="65">
        <f>SUMIFS(M12:M43,$E12:$E43,"=1")</f>
        <v>9</v>
      </c>
      <c r="N44" s="66">
        <f>SUMIFS(N12:N43,$E12:$E43,"=1")</f>
        <v>4</v>
      </c>
      <c r="O44" s="67">
        <f>SUMIFS(O12:O43,$E12:$E43,"=1")</f>
        <v>0</v>
      </c>
      <c r="P44" s="68">
        <f>SUMIFS(P12:P43,$E12:$E43,"=1")+SUMIFS(P12:P43,$D12:$D43,"=DO",$E12:$E43,"=2")</f>
        <v>30</v>
      </c>
      <c r="Q44" s="63"/>
      <c r="R44" s="263"/>
    </row>
    <row r="45" spans="1:18" ht="15.75" thickBot="1">
      <c r="A45" s="69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65"/>
    </row>
    <row r="46" spans="1:18" ht="15" customHeight="1" thickBot="1">
      <c r="A46" s="517" t="s">
        <v>38</v>
      </c>
      <c r="B46" s="518"/>
      <c r="C46" s="70"/>
      <c r="D46" s="70"/>
      <c r="E46" s="70"/>
      <c r="F46" s="71"/>
      <c r="G46" s="72"/>
      <c r="H46" s="73"/>
      <c r="I46" s="74"/>
      <c r="J46" s="75"/>
      <c r="K46" s="70"/>
      <c r="L46" s="71"/>
      <c r="M46" s="72"/>
      <c r="N46" s="73"/>
      <c r="O46" s="74"/>
      <c r="P46" s="75"/>
      <c r="Q46" s="70"/>
      <c r="R46" s="76"/>
    </row>
    <row r="47" spans="1:18" ht="26.25" thickBot="1">
      <c r="A47" s="419" t="s">
        <v>91</v>
      </c>
      <c r="B47" s="343" t="s">
        <v>215</v>
      </c>
      <c r="C47" s="420" t="s">
        <v>52</v>
      </c>
      <c r="D47" s="420" t="s">
        <v>47</v>
      </c>
      <c r="E47" s="421">
        <v>0</v>
      </c>
      <c r="F47" s="422"/>
      <c r="G47" s="423"/>
      <c r="H47" s="424">
        <v>2</v>
      </c>
      <c r="I47" s="425"/>
      <c r="J47" s="426"/>
      <c r="K47" s="421"/>
      <c r="L47" s="422"/>
      <c r="M47" s="423"/>
      <c r="N47" s="424">
        <v>2</v>
      </c>
      <c r="O47" s="425"/>
      <c r="P47" s="426">
        <v>2</v>
      </c>
      <c r="Q47" s="247" t="s">
        <v>72</v>
      </c>
      <c r="R47" s="60"/>
    </row>
    <row r="48" spans="1:18" ht="25.5">
      <c r="A48" s="419" t="s">
        <v>92</v>
      </c>
      <c r="B48" s="343" t="s">
        <v>216</v>
      </c>
      <c r="C48" s="420" t="s">
        <v>52</v>
      </c>
      <c r="D48" s="420" t="s">
        <v>47</v>
      </c>
      <c r="E48" s="421">
        <v>1</v>
      </c>
      <c r="F48" s="422">
        <v>2</v>
      </c>
      <c r="G48" s="423">
        <v>1</v>
      </c>
      <c r="H48" s="424"/>
      <c r="I48" s="425"/>
      <c r="J48" s="426"/>
      <c r="K48" s="421"/>
      <c r="L48" s="422">
        <v>2</v>
      </c>
      <c r="M48" s="423">
        <v>1</v>
      </c>
      <c r="N48" s="424"/>
      <c r="O48" s="425"/>
      <c r="P48" s="426">
        <v>2</v>
      </c>
      <c r="Q48" s="247" t="s">
        <v>72</v>
      </c>
      <c r="R48" s="299"/>
    </row>
    <row r="49" spans="1:19">
      <c r="A49" s="249" t="s">
        <v>231</v>
      </c>
      <c r="B49" s="343" t="s">
        <v>232</v>
      </c>
      <c r="C49" s="246" t="s">
        <v>51</v>
      </c>
      <c r="D49" s="246" t="s">
        <v>47</v>
      </c>
      <c r="E49" s="247">
        <v>1</v>
      </c>
      <c r="F49" s="9">
        <v>2</v>
      </c>
      <c r="G49" s="10">
        <v>2</v>
      </c>
      <c r="H49" s="11"/>
      <c r="I49" s="12"/>
      <c r="J49" s="13">
        <v>5</v>
      </c>
      <c r="K49" s="247" t="s">
        <v>71</v>
      </c>
      <c r="L49" s="9"/>
      <c r="M49" s="10"/>
      <c r="N49" s="11"/>
      <c r="O49" s="12"/>
      <c r="P49" s="13"/>
      <c r="Q49" s="247"/>
      <c r="R49" s="300"/>
    </row>
    <row r="50" spans="1:19" s="78" customFormat="1" ht="30">
      <c r="A50" s="249" t="s">
        <v>233</v>
      </c>
      <c r="B50" s="343" t="s">
        <v>234</v>
      </c>
      <c r="C50" s="246" t="s">
        <v>51</v>
      </c>
      <c r="D50" s="246" t="s">
        <v>47</v>
      </c>
      <c r="E50" s="247">
        <v>1</v>
      </c>
      <c r="F50" s="9"/>
      <c r="G50" s="10"/>
      <c r="H50" s="11"/>
      <c r="I50" s="12">
        <v>3</v>
      </c>
      <c r="J50" s="13">
        <v>3</v>
      </c>
      <c r="K50" s="247" t="s">
        <v>73</v>
      </c>
      <c r="L50" s="9"/>
      <c r="M50" s="10"/>
      <c r="N50" s="11"/>
      <c r="O50" s="12"/>
      <c r="P50" s="13"/>
      <c r="Q50" s="247"/>
      <c r="R50" s="301"/>
      <c r="S50" s="77"/>
    </row>
    <row r="51" spans="1:19" ht="18.75" customHeight="1">
      <c r="A51" s="249" t="s">
        <v>235</v>
      </c>
      <c r="B51" s="343" t="s">
        <v>236</v>
      </c>
      <c r="C51" s="246" t="s">
        <v>52</v>
      </c>
      <c r="D51" s="246" t="s">
        <v>47</v>
      </c>
      <c r="E51" s="247">
        <v>1</v>
      </c>
      <c r="F51" s="22">
        <v>1</v>
      </c>
      <c r="G51" s="17">
        <v>1</v>
      </c>
      <c r="H51" s="18"/>
      <c r="I51" s="19"/>
      <c r="J51" s="20">
        <v>3</v>
      </c>
      <c r="K51" s="15" t="s">
        <v>73</v>
      </c>
      <c r="L51" s="16"/>
      <c r="M51" s="17"/>
      <c r="N51" s="18"/>
      <c r="O51" s="19"/>
      <c r="P51" s="13"/>
      <c r="Q51" s="8"/>
      <c r="R51" s="8"/>
    </row>
    <row r="52" spans="1:19">
      <c r="A52" s="496" t="s">
        <v>237</v>
      </c>
      <c r="B52" s="343" t="s">
        <v>238</v>
      </c>
      <c r="C52" s="246" t="s">
        <v>51</v>
      </c>
      <c r="D52" s="246" t="s">
        <v>47</v>
      </c>
      <c r="E52" s="247">
        <v>1</v>
      </c>
      <c r="F52" s="22"/>
      <c r="G52" s="17"/>
      <c r="H52" s="18"/>
      <c r="I52" s="19"/>
      <c r="J52" s="20"/>
      <c r="K52" s="15"/>
      <c r="L52" s="16">
        <v>1</v>
      </c>
      <c r="M52" s="17">
        <v>1</v>
      </c>
      <c r="N52" s="18"/>
      <c r="O52" s="19"/>
      <c r="P52" s="13">
        <v>2</v>
      </c>
      <c r="Q52" s="8" t="s">
        <v>73</v>
      </c>
      <c r="R52" s="8"/>
    </row>
    <row r="53" spans="1:19" ht="30">
      <c r="A53" s="79" t="s">
        <v>233</v>
      </c>
      <c r="B53" s="343" t="s">
        <v>239</v>
      </c>
      <c r="C53" s="246" t="s">
        <v>51</v>
      </c>
      <c r="D53" s="246" t="s">
        <v>47</v>
      </c>
      <c r="E53" s="247">
        <v>1</v>
      </c>
      <c r="F53" s="22"/>
      <c r="G53" s="17"/>
      <c r="H53" s="18"/>
      <c r="I53" s="19"/>
      <c r="J53" s="20"/>
      <c r="K53" s="15"/>
      <c r="L53" s="16"/>
      <c r="M53" s="17"/>
      <c r="N53" s="18"/>
      <c r="O53" s="19">
        <v>3</v>
      </c>
      <c r="P53" s="13">
        <v>2</v>
      </c>
      <c r="Q53" s="8" t="s">
        <v>73</v>
      </c>
      <c r="R53" s="8"/>
    </row>
    <row r="54" spans="1:19">
      <c r="A54" s="79"/>
      <c r="B54" s="80"/>
      <c r="C54" s="81"/>
      <c r="D54" s="81"/>
      <c r="E54" s="82"/>
      <c r="F54" s="22"/>
      <c r="G54" s="17"/>
      <c r="H54" s="18"/>
      <c r="I54" s="19"/>
      <c r="J54" s="20"/>
      <c r="K54" s="15"/>
      <c r="L54" s="16"/>
      <c r="M54" s="17"/>
      <c r="N54" s="18"/>
      <c r="O54" s="19"/>
      <c r="P54" s="13"/>
      <c r="Q54" s="8"/>
      <c r="R54" s="8"/>
    </row>
    <row r="55" spans="1:19">
      <c r="A55" s="79"/>
      <c r="B55" s="80"/>
      <c r="C55" s="81"/>
      <c r="D55" s="81"/>
      <c r="E55" s="82"/>
      <c r="F55" s="22"/>
      <c r="G55" s="17"/>
      <c r="H55" s="18"/>
      <c r="I55" s="19"/>
      <c r="J55" s="20"/>
      <c r="K55" s="15"/>
      <c r="L55" s="16"/>
      <c r="M55" s="17"/>
      <c r="N55" s="18"/>
      <c r="O55" s="19"/>
      <c r="P55" s="13"/>
      <c r="Q55" s="8"/>
      <c r="R55" s="8"/>
    </row>
    <row r="56" spans="1:19" ht="15.75" thickBot="1">
      <c r="A56" s="83"/>
      <c r="B56" s="84"/>
      <c r="C56" s="85"/>
      <c r="D56" s="85"/>
      <c r="E56" s="86"/>
      <c r="F56" s="22"/>
      <c r="G56" s="17"/>
      <c r="H56" s="18"/>
      <c r="I56" s="19"/>
      <c r="J56" s="20"/>
      <c r="K56" s="15"/>
      <c r="L56" s="16"/>
      <c r="M56" s="17"/>
      <c r="N56" s="18"/>
      <c r="O56" s="19"/>
      <c r="P56" s="13"/>
      <c r="Q56" s="8"/>
      <c r="R56" s="8"/>
    </row>
    <row r="57" spans="1:19" ht="15" customHeight="1" thickBot="1">
      <c r="A57" s="87" t="s">
        <v>19</v>
      </c>
      <c r="B57" s="88"/>
      <c r="C57" s="88"/>
      <c r="D57" s="88"/>
      <c r="E57" s="89"/>
      <c r="F57" s="90">
        <f>SUMIFS(F47:F56,$D47:$D56,"=DF")</f>
        <v>5</v>
      </c>
      <c r="G57" s="91">
        <f>SUMIFS(G47:G56,$D47:$D56,"=DF")</f>
        <v>4</v>
      </c>
      <c r="H57" s="92">
        <f>SUMIFS(H47:H56,$D47:$D56,"=DF")</f>
        <v>2</v>
      </c>
      <c r="I57" s="93">
        <f>SUMIFS(I47:I56,$D47:$D56,"=DF")</f>
        <v>3</v>
      </c>
      <c r="J57" s="94">
        <f>SUMIFS(J47:J56,$D47:$D56,"=DF")</f>
        <v>11</v>
      </c>
      <c r="K57" s="95"/>
      <c r="L57" s="90">
        <f>SUMIFS(L47:L56,$D47:$D56,"=DF")</f>
        <v>3</v>
      </c>
      <c r="M57" s="91">
        <f>SUMIFS(M47:M56,$D47:$D56,"=DF")</f>
        <v>2</v>
      </c>
      <c r="N57" s="92">
        <f>SUMIFS(N47:N56,$D47:$D56,"=DF")</f>
        <v>2</v>
      </c>
      <c r="O57" s="93">
        <f>SUMIFS(O47:O56,$D47:$D56,"=DF")</f>
        <v>3</v>
      </c>
      <c r="P57" s="94">
        <f>SUMIFS(P47:P56,$D47:$D56,"=DF")</f>
        <v>8</v>
      </c>
      <c r="Q57" s="96"/>
      <c r="R57" s="96"/>
    </row>
    <row r="58" spans="1:19">
      <c r="A58" s="451" t="s">
        <v>195</v>
      </c>
      <c r="B58" s="239"/>
      <c r="C58" s="239"/>
      <c r="D58" s="239"/>
      <c r="E58" s="239"/>
      <c r="F58" s="240"/>
      <c r="G58" s="241"/>
      <c r="H58" s="242"/>
      <c r="I58" s="243"/>
      <c r="J58" s="244"/>
      <c r="K58" s="239"/>
      <c r="L58" s="240"/>
      <c r="M58" s="241"/>
      <c r="N58" s="242"/>
      <c r="O58" s="243"/>
      <c r="P58" s="244"/>
      <c r="Q58" s="239"/>
    </row>
    <row r="59" spans="1:19">
      <c r="A59" s="451" t="s">
        <v>196</v>
      </c>
      <c r="B59" s="29"/>
      <c r="C59" s="29"/>
      <c r="D59" s="29"/>
      <c r="E59" s="29"/>
      <c r="J59" s="234"/>
      <c r="K59" s="29"/>
      <c r="P59" s="234"/>
      <c r="Q59" s="29"/>
      <c r="R59" s="29"/>
    </row>
    <row r="60" spans="1:19">
      <c r="A60" s="521" t="s">
        <v>115</v>
      </c>
      <c r="B60" s="521"/>
    </row>
    <row r="63" spans="1:19">
      <c r="A63" s="513" t="s">
        <v>62</v>
      </c>
      <c r="B63" s="514"/>
      <c r="C63" s="514"/>
      <c r="D63" s="514"/>
      <c r="E63" s="514"/>
      <c r="F63" s="514"/>
      <c r="G63" s="514"/>
      <c r="H63" s="514"/>
      <c r="I63" s="514"/>
      <c r="J63" s="514"/>
      <c r="K63" s="514"/>
      <c r="L63" s="514"/>
      <c r="M63" s="514"/>
      <c r="N63" s="514"/>
      <c r="O63" s="514"/>
      <c r="P63" s="514"/>
      <c r="Q63" s="514"/>
      <c r="R63" s="355"/>
    </row>
    <row r="64" spans="1:19" ht="77.25" customHeight="1">
      <c r="A64" s="511" t="s">
        <v>63</v>
      </c>
      <c r="B64" s="515"/>
      <c r="C64" s="515"/>
      <c r="D64" s="515"/>
      <c r="E64" s="515"/>
      <c r="F64" s="515"/>
      <c r="G64" s="515"/>
      <c r="H64" s="515"/>
      <c r="I64" s="515"/>
      <c r="J64" s="515"/>
      <c r="K64" s="515"/>
      <c r="L64" s="515"/>
      <c r="M64" s="515"/>
      <c r="N64" s="515"/>
      <c r="O64" s="515"/>
      <c r="P64" s="515"/>
      <c r="Q64" s="515"/>
      <c r="R64" s="515"/>
    </row>
    <row r="65" spans="1:18" ht="67.5" customHeight="1">
      <c r="A65" s="516" t="s">
        <v>64</v>
      </c>
      <c r="B65" s="515"/>
      <c r="C65" s="515"/>
      <c r="D65" s="515"/>
      <c r="E65" s="515"/>
      <c r="F65" s="515"/>
      <c r="K65" s="355"/>
      <c r="Q65" s="355"/>
      <c r="R65" s="355"/>
    </row>
    <row r="74" spans="1:18" ht="15.75" thickBot="1"/>
    <row r="75" spans="1:18" ht="15.75" thickBot="1">
      <c r="F75" s="498">
        <f>SUM(F44:I44)</f>
        <v>25</v>
      </c>
      <c r="G75" s="499"/>
      <c r="H75" s="499"/>
      <c r="I75" s="500"/>
      <c r="J75" s="501"/>
      <c r="K75" s="519"/>
      <c r="L75" s="498">
        <f>SUM(L44:O44)</f>
        <v>25</v>
      </c>
      <c r="M75" s="499"/>
      <c r="N75" s="499"/>
      <c r="O75" s="500"/>
      <c r="P75" s="268"/>
      <c r="Q75" s="269"/>
      <c r="R75" s="271">
        <f>SUMIF($E12:$E56,"=1",R12:R56)</f>
        <v>0</v>
      </c>
    </row>
  </sheetData>
  <mergeCells count="12">
    <mergeCell ref="F75:I75"/>
    <mergeCell ref="L75:O75"/>
    <mergeCell ref="J75:K75"/>
    <mergeCell ref="A46:B46"/>
    <mergeCell ref="L1:P1"/>
    <mergeCell ref="L2:P2"/>
    <mergeCell ref="G7:K7"/>
    <mergeCell ref="E9:M9"/>
    <mergeCell ref="A63:Q63"/>
    <mergeCell ref="A64:R64"/>
    <mergeCell ref="A65:F65"/>
    <mergeCell ref="A60:B60"/>
  </mergeCells>
  <phoneticPr fontId="2" type="noConversion"/>
  <conditionalFormatting sqref="J58">
    <cfRule type="cellIs" dxfId="3" priority="2" operator="greaterThan">
      <formula>30</formula>
    </cfRule>
  </conditionalFormatting>
  <conditionalFormatting sqref="P58">
    <cfRule type="cellIs" dxfId="2" priority="1" operator="greaterThan">
      <formula>30</formula>
    </cfRule>
  </conditionalFormatting>
  <pageMargins left="0.34" right="0.19" top="0.45" bottom="0.55000000000000004" header="0.24" footer="0.12"/>
  <pageSetup paperSize="9" scale="73" fitToHeight="0" orientation="portrait" horizontalDpi="300" verticalDpi="300" r:id="rId1"/>
  <headerFooter alignWithMargins="0">
    <oddFooter>&amp;LRECTOR,Prof.univ.dr. Cezar Ionuț SPÎNU&amp;CDECAN,Conf.univ.dr. Anamaria PREDA&amp;RDIRECTOR DEPARTAMENT,Lect.univ.dr. Ovidiu  DRĂGHICI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/>
  <dimension ref="A1:S69"/>
  <sheetViews>
    <sheetView view="pageBreakPreview" zoomScaleSheetLayoutView="100" workbookViewId="0">
      <selection activeCell="A26" sqref="A26"/>
    </sheetView>
  </sheetViews>
  <sheetFormatPr defaultColWidth="9.140625" defaultRowHeight="15"/>
  <cols>
    <col min="1" max="1" width="40.85546875" style="3" customWidth="1"/>
    <col min="2" max="2" width="10.7109375" style="23" bestFit="1" customWidth="1"/>
    <col min="3" max="3" width="6.140625" style="23" customWidth="1"/>
    <col min="4" max="4" width="6.42578125" style="23" customWidth="1"/>
    <col min="5" max="5" width="4.85546875" style="23" customWidth="1"/>
    <col min="6" max="6" width="6.42578125" style="24" bestFit="1" customWidth="1"/>
    <col min="7" max="7" width="4.140625" style="25" customWidth="1"/>
    <col min="8" max="8" width="3.85546875" style="26" customWidth="1"/>
    <col min="9" max="9" width="4" style="27" customWidth="1"/>
    <col min="10" max="10" width="4.85546875" style="28" bestFit="1" customWidth="1"/>
    <col min="11" max="11" width="4.7109375" style="23" customWidth="1"/>
    <col min="12" max="12" width="7" style="24" bestFit="1" customWidth="1"/>
    <col min="13" max="13" width="4.140625" style="25" customWidth="1"/>
    <col min="14" max="14" width="4" style="26" customWidth="1"/>
    <col min="15" max="15" width="4.140625" style="27" customWidth="1"/>
    <col min="16" max="16" width="4.42578125" style="28" bestFit="1" customWidth="1"/>
    <col min="17" max="17" width="5.7109375" style="23" customWidth="1"/>
    <col min="18" max="18" width="6.42578125" style="23" hidden="1" customWidth="1"/>
    <col min="19" max="19" width="9.140625" style="30"/>
    <col min="20" max="16384" width="9.140625" style="31"/>
  </cols>
  <sheetData>
    <row r="1" spans="1:18">
      <c r="A1" s="2" t="s">
        <v>0</v>
      </c>
      <c r="L1" s="503" t="s">
        <v>37</v>
      </c>
      <c r="M1" s="504"/>
      <c r="N1" s="504"/>
      <c r="O1" s="504"/>
      <c r="P1" s="504"/>
    </row>
    <row r="2" spans="1:18">
      <c r="A2" s="2" t="s">
        <v>33</v>
      </c>
      <c r="L2" s="503" t="s">
        <v>65</v>
      </c>
      <c r="M2" s="504"/>
      <c r="N2" s="504"/>
      <c r="O2" s="504"/>
      <c r="P2" s="504"/>
    </row>
    <row r="3" spans="1:18">
      <c r="A3" s="2" t="s">
        <v>34</v>
      </c>
    </row>
    <row r="4" spans="1:18">
      <c r="A4" s="3" t="s">
        <v>41</v>
      </c>
    </row>
    <row r="5" spans="1:18" ht="15.75" thickBot="1">
      <c r="A5" s="3" t="s">
        <v>42</v>
      </c>
    </row>
    <row r="6" spans="1:18" ht="15.75" thickBot="1">
      <c r="A6" s="3" t="s">
        <v>43</v>
      </c>
      <c r="F6" s="32" t="s">
        <v>28</v>
      </c>
      <c r="G6" s="33"/>
      <c r="H6" s="34"/>
      <c r="I6" s="35"/>
      <c r="J6" s="36"/>
      <c r="K6" s="37"/>
      <c r="L6" s="32" t="s">
        <v>29</v>
      </c>
    </row>
    <row r="7" spans="1:18" ht="15.75" thickBot="1">
      <c r="A7" s="3" t="s">
        <v>44</v>
      </c>
      <c r="F7" s="38"/>
      <c r="G7" s="505" t="s">
        <v>30</v>
      </c>
      <c r="H7" s="506"/>
      <c r="I7" s="506"/>
      <c r="J7" s="506"/>
      <c r="K7" s="507"/>
      <c r="L7" s="39"/>
    </row>
    <row r="9" spans="1:18" ht="15.75" thickBot="1">
      <c r="E9" s="508" t="s">
        <v>69</v>
      </c>
      <c r="F9" s="508"/>
      <c r="G9" s="508"/>
      <c r="H9" s="508"/>
      <c r="I9" s="508"/>
      <c r="J9" s="508"/>
      <c r="K9" s="508"/>
      <c r="L9" s="508"/>
      <c r="M9" s="508"/>
    </row>
    <row r="10" spans="1:18" s="50" customFormat="1" ht="80.25" customHeight="1" thickBot="1">
      <c r="A10" s="40" t="s">
        <v>1</v>
      </c>
      <c r="B10" s="41" t="s">
        <v>2</v>
      </c>
      <c r="C10" s="42" t="s">
        <v>60</v>
      </c>
      <c r="D10" s="42" t="s">
        <v>59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49" t="s">
        <v>45</v>
      </c>
    </row>
    <row r="11" spans="1:18" ht="15.75" thickBot="1">
      <c r="A11" s="51" t="s">
        <v>39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>
      <c r="A12" s="365"/>
      <c r="B12" s="366"/>
      <c r="C12" s="367"/>
      <c r="D12" s="367"/>
      <c r="E12" s="368"/>
      <c r="F12" s="369"/>
      <c r="G12" s="370"/>
      <c r="H12" s="371"/>
      <c r="I12" s="372"/>
      <c r="J12" s="373"/>
      <c r="K12" s="368"/>
      <c r="L12" s="369"/>
      <c r="M12" s="370"/>
      <c r="N12" s="371"/>
      <c r="O12" s="372"/>
      <c r="P12" s="373"/>
      <c r="Q12" s="368"/>
      <c r="R12" s="60"/>
    </row>
    <row r="13" spans="1:18">
      <c r="A13" s="374"/>
      <c r="B13" s="375"/>
      <c r="C13" s="376"/>
      <c r="D13" s="376"/>
      <c r="E13" s="377"/>
      <c r="F13" s="378"/>
      <c r="G13" s="379"/>
      <c r="H13" s="380"/>
      <c r="I13" s="381"/>
      <c r="J13" s="382"/>
      <c r="K13" s="377"/>
      <c r="L13" s="383"/>
      <c r="M13" s="379"/>
      <c r="N13" s="384"/>
      <c r="O13" s="381"/>
      <c r="P13" s="375"/>
      <c r="Q13" s="377"/>
      <c r="R13" s="60"/>
    </row>
    <row r="14" spans="1:18">
      <c r="A14" s="374"/>
      <c r="B14" s="375"/>
      <c r="C14" s="376"/>
      <c r="D14" s="376"/>
      <c r="E14" s="377"/>
      <c r="F14" s="378"/>
      <c r="G14" s="379"/>
      <c r="H14" s="380"/>
      <c r="I14" s="381"/>
      <c r="J14" s="382"/>
      <c r="K14" s="377"/>
      <c r="L14" s="385"/>
      <c r="M14" s="386"/>
      <c r="N14" s="387"/>
      <c r="O14" s="388"/>
      <c r="P14" s="389"/>
      <c r="Q14" s="390"/>
      <c r="R14" s="60"/>
    </row>
    <row r="15" spans="1:18">
      <c r="A15" s="374"/>
      <c r="B15" s="375"/>
      <c r="C15" s="376"/>
      <c r="D15" s="376"/>
      <c r="E15" s="377"/>
      <c r="F15" s="378"/>
      <c r="G15" s="379"/>
      <c r="H15" s="380"/>
      <c r="I15" s="381"/>
      <c r="J15" s="382"/>
      <c r="K15" s="377"/>
      <c r="L15" s="378"/>
      <c r="M15" s="379"/>
      <c r="N15" s="380"/>
      <c r="O15" s="381"/>
      <c r="P15" s="382"/>
      <c r="Q15" s="377"/>
      <c r="R15" s="60"/>
    </row>
    <row r="16" spans="1:18">
      <c r="A16" s="374"/>
      <c r="B16" s="375"/>
      <c r="C16" s="376"/>
      <c r="D16" s="376"/>
      <c r="E16" s="377"/>
      <c r="F16" s="378"/>
      <c r="G16" s="379"/>
      <c r="H16" s="380"/>
      <c r="I16" s="381"/>
      <c r="J16" s="382"/>
      <c r="K16" s="377"/>
      <c r="L16" s="391"/>
      <c r="M16" s="392"/>
      <c r="N16" s="392"/>
      <c r="O16" s="393"/>
      <c r="P16" s="394"/>
      <c r="Q16" s="393"/>
      <c r="R16" s="60"/>
    </row>
    <row r="17" spans="1:18">
      <c r="A17" s="374"/>
      <c r="B17" s="375"/>
      <c r="C17" s="376"/>
      <c r="D17" s="376"/>
      <c r="E17" s="377"/>
      <c r="F17" s="378"/>
      <c r="G17" s="379"/>
      <c r="H17" s="380"/>
      <c r="I17" s="381"/>
      <c r="J17" s="382"/>
      <c r="K17" s="377"/>
      <c r="L17" s="378"/>
      <c r="M17" s="379"/>
      <c r="N17" s="380"/>
      <c r="O17" s="381"/>
      <c r="P17" s="382"/>
      <c r="Q17" s="377"/>
      <c r="R17" s="60"/>
    </row>
    <row r="18" spans="1:18">
      <c r="A18" s="374"/>
      <c r="B18" s="375"/>
      <c r="C18" s="376"/>
      <c r="D18" s="376"/>
      <c r="E18" s="377"/>
      <c r="F18" s="378"/>
      <c r="G18" s="379"/>
      <c r="H18" s="380"/>
      <c r="I18" s="381"/>
      <c r="J18" s="382"/>
      <c r="K18" s="377"/>
      <c r="L18" s="391"/>
      <c r="M18" s="392"/>
      <c r="N18" s="392"/>
      <c r="O18" s="393"/>
      <c r="P18" s="394"/>
      <c r="Q18" s="393"/>
      <c r="R18" s="60"/>
    </row>
    <row r="19" spans="1:18">
      <c r="A19" s="374"/>
      <c r="B19" s="375"/>
      <c r="C19" s="376"/>
      <c r="D19" s="376"/>
      <c r="E19" s="377"/>
      <c r="F19" s="378"/>
      <c r="G19" s="379"/>
      <c r="H19" s="380"/>
      <c r="I19" s="381"/>
      <c r="J19" s="382"/>
      <c r="K19" s="377"/>
      <c r="L19" s="378"/>
      <c r="M19" s="379"/>
      <c r="N19" s="380"/>
      <c r="O19" s="381"/>
      <c r="P19" s="382"/>
      <c r="Q19" s="377"/>
      <c r="R19" s="60"/>
    </row>
    <row r="20" spans="1:18">
      <c r="A20" s="395"/>
      <c r="B20" s="375"/>
      <c r="C20" s="376"/>
      <c r="D20" s="376"/>
      <c r="E20" s="377"/>
      <c r="F20" s="378"/>
      <c r="G20" s="379"/>
      <c r="H20" s="380"/>
      <c r="I20" s="381"/>
      <c r="J20" s="382"/>
      <c r="K20" s="377"/>
      <c r="L20" s="383"/>
      <c r="M20" s="396"/>
      <c r="N20" s="384"/>
      <c r="O20" s="393"/>
      <c r="P20" s="375"/>
      <c r="Q20" s="377"/>
      <c r="R20" s="60"/>
    </row>
    <row r="21" spans="1:18">
      <c r="A21" s="374"/>
      <c r="B21" s="375"/>
      <c r="C21" s="376"/>
      <c r="D21" s="376"/>
      <c r="E21" s="377"/>
      <c r="F21" s="378"/>
      <c r="G21" s="379"/>
      <c r="H21" s="380"/>
      <c r="I21" s="381"/>
      <c r="J21" s="382"/>
      <c r="K21" s="377"/>
      <c r="L21" s="383"/>
      <c r="M21" s="396"/>
      <c r="N21" s="384"/>
      <c r="O21" s="393"/>
      <c r="P21" s="375"/>
      <c r="Q21" s="377"/>
      <c r="R21" s="60"/>
    </row>
    <row r="22" spans="1:18">
      <c r="A22" s="374"/>
      <c r="B22" s="397"/>
      <c r="C22" s="398"/>
      <c r="D22" s="398"/>
      <c r="E22" s="399"/>
      <c r="F22" s="400"/>
      <c r="G22" s="401"/>
      <c r="H22" s="402"/>
      <c r="I22" s="403"/>
      <c r="J22" s="404"/>
      <c r="K22" s="399"/>
      <c r="L22" s="400"/>
      <c r="M22" s="401"/>
      <c r="N22" s="402"/>
      <c r="O22" s="403"/>
      <c r="P22" s="382"/>
      <c r="Q22" s="377"/>
      <c r="R22" s="60"/>
    </row>
    <row r="23" spans="1:18">
      <c r="A23" s="374"/>
      <c r="B23" s="397"/>
      <c r="C23" s="398"/>
      <c r="D23" s="376"/>
      <c r="E23" s="377"/>
      <c r="F23" s="378"/>
      <c r="G23" s="379"/>
      <c r="H23" s="380"/>
      <c r="I23" s="381"/>
      <c r="J23" s="382"/>
      <c r="K23" s="377"/>
      <c r="L23" s="378"/>
      <c r="M23" s="379"/>
      <c r="N23" s="380"/>
      <c r="O23" s="381"/>
      <c r="P23" s="382"/>
      <c r="Q23" s="377"/>
      <c r="R23" s="60"/>
    </row>
    <row r="24" spans="1:18">
      <c r="A24" s="374"/>
      <c r="B24" s="397"/>
      <c r="C24" s="376"/>
      <c r="D24" s="376"/>
      <c r="E24" s="377"/>
      <c r="F24" s="378"/>
      <c r="G24" s="379"/>
      <c r="H24" s="380"/>
      <c r="I24" s="381"/>
      <c r="J24" s="382"/>
      <c r="K24" s="377"/>
      <c r="L24" s="378"/>
      <c r="M24" s="379"/>
      <c r="N24" s="380"/>
      <c r="O24" s="381"/>
      <c r="P24" s="382"/>
      <c r="Q24" s="377"/>
      <c r="R24" s="60"/>
    </row>
    <row r="25" spans="1:18">
      <c r="A25" s="374"/>
      <c r="B25" s="397"/>
      <c r="C25" s="376"/>
      <c r="D25" s="376"/>
      <c r="E25" s="377"/>
      <c r="F25" s="378"/>
      <c r="G25" s="379"/>
      <c r="H25" s="380"/>
      <c r="I25" s="381"/>
      <c r="J25" s="382"/>
      <c r="K25" s="377"/>
      <c r="L25" s="378"/>
      <c r="M25" s="379"/>
      <c r="N25" s="380"/>
      <c r="O25" s="381"/>
      <c r="P25" s="382"/>
      <c r="Q25" s="377"/>
      <c r="R25" s="60"/>
    </row>
    <row r="26" spans="1:18">
      <c r="A26" s="374"/>
      <c r="B26" s="397"/>
      <c r="C26" s="376"/>
      <c r="D26" s="376"/>
      <c r="E26" s="377"/>
      <c r="F26" s="378"/>
      <c r="G26" s="379"/>
      <c r="H26" s="380"/>
      <c r="I26" s="381"/>
      <c r="J26" s="382"/>
      <c r="K26" s="377"/>
      <c r="L26" s="378"/>
      <c r="M26" s="379"/>
      <c r="N26" s="380"/>
      <c r="O26" s="381"/>
      <c r="P26" s="382"/>
      <c r="Q26" s="377"/>
      <c r="R26" s="60"/>
    </row>
    <row r="27" spans="1:18">
      <c r="A27" s="374"/>
      <c r="B27" s="397"/>
      <c r="C27" s="376"/>
      <c r="D27" s="376"/>
      <c r="E27" s="377"/>
      <c r="F27" s="378"/>
      <c r="G27" s="379"/>
      <c r="H27" s="380"/>
      <c r="I27" s="381"/>
      <c r="J27" s="382"/>
      <c r="K27" s="377"/>
      <c r="L27" s="378"/>
      <c r="M27" s="379"/>
      <c r="N27" s="380"/>
      <c r="O27" s="381"/>
      <c r="P27" s="382"/>
      <c r="Q27" s="377"/>
      <c r="R27" s="60"/>
    </row>
    <row r="28" spans="1:18">
      <c r="A28" s="374"/>
      <c r="B28" s="397"/>
      <c r="C28" s="376"/>
      <c r="D28" s="376"/>
      <c r="E28" s="377"/>
      <c r="F28" s="378"/>
      <c r="G28" s="379"/>
      <c r="H28" s="380"/>
      <c r="I28" s="381"/>
      <c r="J28" s="382"/>
      <c r="K28" s="377"/>
      <c r="L28" s="378"/>
      <c r="M28" s="379"/>
      <c r="N28" s="380"/>
      <c r="O28" s="381"/>
      <c r="P28" s="382"/>
      <c r="Q28" s="377"/>
      <c r="R28" s="60"/>
    </row>
    <row r="29" spans="1:18">
      <c r="A29" s="374"/>
      <c r="B29" s="397"/>
      <c r="C29" s="376"/>
      <c r="D29" s="376"/>
      <c r="E29" s="377"/>
      <c r="F29" s="378"/>
      <c r="G29" s="379"/>
      <c r="H29" s="380"/>
      <c r="I29" s="381"/>
      <c r="J29" s="382"/>
      <c r="K29" s="377"/>
      <c r="L29" s="378"/>
      <c r="M29" s="379"/>
      <c r="N29" s="380"/>
      <c r="O29" s="381"/>
      <c r="P29" s="382"/>
      <c r="Q29" s="377"/>
      <c r="R29" s="60"/>
    </row>
    <row r="30" spans="1:18">
      <c r="A30" s="374"/>
      <c r="B30" s="397"/>
      <c r="C30" s="376"/>
      <c r="D30" s="376"/>
      <c r="E30" s="377"/>
      <c r="F30" s="378"/>
      <c r="G30" s="379"/>
      <c r="H30" s="380"/>
      <c r="I30" s="381"/>
      <c r="J30" s="382"/>
      <c r="K30" s="377"/>
      <c r="L30" s="378"/>
      <c r="M30" s="379"/>
      <c r="N30" s="380"/>
      <c r="O30" s="381"/>
      <c r="P30" s="382"/>
      <c r="Q30" s="377"/>
      <c r="R30" s="60"/>
    </row>
    <row r="31" spans="1:18">
      <c r="A31" s="374"/>
      <c r="B31" s="397"/>
      <c r="C31" s="376"/>
      <c r="D31" s="376"/>
      <c r="E31" s="377"/>
      <c r="F31" s="378"/>
      <c r="G31" s="379"/>
      <c r="H31" s="380"/>
      <c r="I31" s="381"/>
      <c r="J31" s="382"/>
      <c r="K31" s="377"/>
      <c r="L31" s="378"/>
      <c r="M31" s="379"/>
      <c r="N31" s="380"/>
      <c r="O31" s="381"/>
      <c r="P31" s="382"/>
      <c r="Q31" s="377"/>
      <c r="R31" s="272"/>
    </row>
    <row r="32" spans="1:18">
      <c r="A32" s="374"/>
      <c r="B32" s="397"/>
      <c r="C32" s="376"/>
      <c r="D32" s="376"/>
      <c r="E32" s="377"/>
      <c r="F32" s="378"/>
      <c r="G32" s="379"/>
      <c r="H32" s="380"/>
      <c r="I32" s="381"/>
      <c r="J32" s="382"/>
      <c r="K32" s="377"/>
      <c r="L32" s="378"/>
      <c r="M32" s="379"/>
      <c r="N32" s="380"/>
      <c r="O32" s="381"/>
      <c r="P32" s="382"/>
      <c r="Q32" s="377"/>
      <c r="R32" s="272"/>
    </row>
    <row r="33" spans="1:18">
      <c r="A33" s="405"/>
      <c r="B33" s="397"/>
      <c r="C33" s="406"/>
      <c r="D33" s="406"/>
      <c r="E33" s="407"/>
      <c r="F33" s="9"/>
      <c r="G33" s="10"/>
      <c r="H33" s="360"/>
      <c r="I33" s="12"/>
      <c r="J33" s="13"/>
      <c r="K33" s="247"/>
      <c r="L33" s="9"/>
      <c r="M33" s="10"/>
      <c r="N33" s="360"/>
      <c r="O33" s="12"/>
      <c r="P33" s="13"/>
      <c r="Q33" s="247"/>
      <c r="R33" s="60"/>
    </row>
    <row r="34" spans="1:18">
      <c r="A34" s="5"/>
      <c r="B34" s="6"/>
      <c r="C34" s="7"/>
      <c r="D34" s="7"/>
      <c r="E34" s="8"/>
      <c r="F34" s="9"/>
      <c r="G34" s="10"/>
      <c r="H34" s="11"/>
      <c r="I34" s="12"/>
      <c r="J34" s="13"/>
      <c r="K34" s="8"/>
      <c r="L34" s="9"/>
      <c r="M34" s="10"/>
      <c r="N34" s="11"/>
      <c r="O34" s="12"/>
      <c r="P34" s="13"/>
      <c r="Q34" s="8"/>
      <c r="R34" s="60"/>
    </row>
    <row r="35" spans="1:18" ht="15.75" thickBot="1">
      <c r="A35" s="5"/>
      <c r="B35" s="6"/>
      <c r="C35" s="7"/>
      <c r="D35" s="7"/>
      <c r="E35" s="8"/>
      <c r="F35" s="9"/>
      <c r="G35" s="10"/>
      <c r="H35" s="11"/>
      <c r="I35" s="12"/>
      <c r="J35" s="13"/>
      <c r="K35" s="8"/>
      <c r="L35" s="9"/>
      <c r="M35" s="10"/>
      <c r="N35" s="11"/>
      <c r="O35" s="12"/>
      <c r="P35" s="13"/>
      <c r="Q35" s="8"/>
      <c r="R35" s="60"/>
    </row>
    <row r="36" spans="1:18" ht="15.75" thickBot="1">
      <c r="A36" s="61" t="s">
        <v>19</v>
      </c>
      <c r="B36" s="62"/>
      <c r="C36" s="62"/>
      <c r="D36" s="62"/>
      <c r="E36" s="63"/>
      <c r="F36" s="64">
        <f>SUMIFS(F12:F35,$E12:$E35,"=1")</f>
        <v>0</v>
      </c>
      <c r="G36" s="65">
        <f>SUMIFS(G12:G35,$E12:$E35,"=1")</f>
        <v>0</v>
      </c>
      <c r="H36" s="66">
        <f>SUMIFS(H12:H35,$E12:$E35,"=1")</f>
        <v>0</v>
      </c>
      <c r="I36" s="67">
        <f>SUMIFS(I12:I35,$E12:$E35,"=1")</f>
        <v>0</v>
      </c>
      <c r="J36" s="68">
        <f>SUMIFS(J12:J35,$E12:$E35,"=1")+SUMIFS(J12:J35,$D12:$D35,"=DO",$E12:$E35,"=2")</f>
        <v>0</v>
      </c>
      <c r="K36" s="63"/>
      <c r="L36" s="64">
        <f>SUMIFS(L12:L35,$E12:$E35,"=1")</f>
        <v>0</v>
      </c>
      <c r="M36" s="65">
        <f>SUMIFS(M12:M35,$E12:$E35,"=1")</f>
        <v>0</v>
      </c>
      <c r="N36" s="66">
        <f>SUMIFS(N12:N35,$E12:$E35,"=1")</f>
        <v>0</v>
      </c>
      <c r="O36" s="67">
        <f>SUMIFS(O12:O35,$E12:$E35,"=1")</f>
        <v>0</v>
      </c>
      <c r="P36" s="68">
        <f>SUMIFS(P12:P35,$E12:$E35,"=1")+SUMIFS(P12:P35,$D12:$D35,"=DO",$E12:$E35,"=2")</f>
        <v>0</v>
      </c>
      <c r="Q36" s="63"/>
      <c r="R36" s="263"/>
    </row>
    <row r="37" spans="1:18" ht="15.75" thickBot="1">
      <c r="A37" s="6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153"/>
    </row>
    <row r="38" spans="1:18" ht="15.75" thickBot="1">
      <c r="A38" s="517" t="s">
        <v>38</v>
      </c>
      <c r="B38" s="518"/>
      <c r="C38" s="70"/>
      <c r="D38" s="70"/>
      <c r="E38" s="70"/>
      <c r="F38" s="71"/>
      <c r="G38" s="72"/>
      <c r="H38" s="73"/>
      <c r="I38" s="74"/>
      <c r="J38" s="75"/>
      <c r="K38" s="70"/>
      <c r="L38" s="71"/>
      <c r="M38" s="72"/>
      <c r="N38" s="73"/>
      <c r="O38" s="74"/>
      <c r="P38" s="75"/>
      <c r="Q38" s="70"/>
      <c r="R38" s="76"/>
    </row>
    <row r="39" spans="1:18" ht="15" customHeight="1">
      <c r="A39" s="249"/>
      <c r="B39" s="245"/>
      <c r="C39" s="356"/>
      <c r="D39" s="246"/>
      <c r="E39" s="247"/>
      <c r="F39" s="9"/>
      <c r="G39" s="10"/>
      <c r="H39" s="11"/>
      <c r="I39" s="12"/>
      <c r="J39" s="13"/>
      <c r="K39" s="247"/>
      <c r="L39" s="9"/>
      <c r="M39" s="10"/>
      <c r="N39" s="11"/>
      <c r="O39" s="12"/>
      <c r="P39" s="13"/>
      <c r="Q39" s="247"/>
      <c r="R39" s="299"/>
    </row>
    <row r="40" spans="1:18" ht="15" customHeight="1">
      <c r="A40" s="357"/>
      <c r="B40" s="245"/>
      <c r="C40" s="246"/>
      <c r="D40" s="246"/>
      <c r="E40" s="247"/>
      <c r="F40" s="9"/>
      <c r="G40" s="10"/>
      <c r="H40" s="11"/>
      <c r="I40" s="12"/>
      <c r="J40" s="13"/>
      <c r="K40" s="247"/>
      <c r="L40" s="9"/>
      <c r="M40" s="10"/>
      <c r="N40" s="11"/>
      <c r="O40" s="12"/>
      <c r="P40" s="13"/>
      <c r="Q40" s="247"/>
      <c r="R40" s="60"/>
    </row>
    <row r="41" spans="1:18" ht="15" customHeight="1">
      <c r="A41" s="249"/>
      <c r="B41" s="245"/>
      <c r="C41" s="246"/>
      <c r="D41" s="246"/>
      <c r="E41" s="247"/>
      <c r="F41" s="9"/>
      <c r="G41" s="10"/>
      <c r="H41" s="11"/>
      <c r="I41" s="12"/>
      <c r="J41" s="13"/>
      <c r="K41" s="247"/>
      <c r="L41" s="9"/>
      <c r="M41" s="10"/>
      <c r="N41" s="11"/>
      <c r="O41" s="12"/>
      <c r="P41" s="13"/>
      <c r="Q41" s="247"/>
      <c r="R41" s="60"/>
    </row>
    <row r="42" spans="1:18" ht="15" customHeight="1">
      <c r="A42" s="5"/>
      <c r="B42" s="6"/>
      <c r="C42" s="14"/>
      <c r="D42" s="14"/>
      <c r="E42" s="8"/>
      <c r="F42" s="16"/>
      <c r="G42" s="154"/>
      <c r="H42" s="155"/>
      <c r="I42" s="156"/>
      <c r="J42" s="20"/>
      <c r="K42" s="15"/>
      <c r="L42" s="16"/>
      <c r="M42" s="154"/>
      <c r="N42" s="155"/>
      <c r="O42" s="156"/>
      <c r="P42" s="13"/>
      <c r="Q42" s="8"/>
      <c r="R42" s="60"/>
    </row>
    <row r="43" spans="1:18" ht="15" customHeight="1">
      <c r="A43" s="302"/>
      <c r="B43" s="303"/>
      <c r="C43" s="304"/>
      <c r="D43" s="304"/>
      <c r="E43" s="305"/>
      <c r="F43" s="306"/>
      <c r="G43" s="307"/>
      <c r="H43" s="308"/>
      <c r="I43" s="309"/>
      <c r="J43" s="303"/>
      <c r="K43" s="305"/>
      <c r="L43" s="306"/>
      <c r="M43" s="307"/>
      <c r="N43" s="308"/>
      <c r="O43" s="309"/>
      <c r="P43" s="303"/>
      <c r="Q43" s="305"/>
      <c r="R43" s="310"/>
    </row>
    <row r="44" spans="1:18" ht="15" customHeight="1">
      <c r="A44" s="157"/>
      <c r="B44" s="80"/>
      <c r="C44" s="81"/>
      <c r="D44" s="81"/>
      <c r="E44" s="82"/>
      <c r="F44" s="103"/>
      <c r="G44" s="104"/>
      <c r="H44" s="105"/>
      <c r="I44" s="106"/>
      <c r="J44" s="158"/>
      <c r="K44" s="82"/>
      <c r="L44" s="103"/>
      <c r="M44" s="104"/>
      <c r="N44" s="105"/>
      <c r="O44" s="106"/>
      <c r="P44" s="158"/>
      <c r="Q44" s="82"/>
      <c r="R44" s="82"/>
    </row>
    <row r="45" spans="1:18" ht="15" customHeight="1">
      <c r="A45" s="157"/>
      <c r="B45" s="80"/>
      <c r="C45" s="81"/>
      <c r="D45" s="81"/>
      <c r="E45" s="82"/>
      <c r="F45" s="103"/>
      <c r="G45" s="104"/>
      <c r="H45" s="105"/>
      <c r="I45" s="106"/>
      <c r="J45" s="158"/>
      <c r="K45" s="82"/>
      <c r="L45" s="103"/>
      <c r="M45" s="104"/>
      <c r="N45" s="105"/>
      <c r="O45" s="106"/>
      <c r="P45" s="158"/>
      <c r="Q45" s="82"/>
      <c r="R45" s="82"/>
    </row>
    <row r="46" spans="1:18" ht="15" customHeight="1">
      <c r="A46" s="157"/>
      <c r="B46" s="80"/>
      <c r="C46" s="81"/>
      <c r="D46" s="81"/>
      <c r="E46" s="82"/>
      <c r="F46" s="103"/>
      <c r="G46" s="104"/>
      <c r="H46" s="105"/>
      <c r="I46" s="106"/>
      <c r="J46" s="158"/>
      <c r="K46" s="82"/>
      <c r="L46" s="103"/>
      <c r="M46" s="104"/>
      <c r="N46" s="105"/>
      <c r="O46" s="106"/>
      <c r="P46" s="158"/>
      <c r="Q46" s="82"/>
      <c r="R46" s="82"/>
    </row>
    <row r="47" spans="1:18" ht="15" customHeight="1">
      <c r="A47" s="157"/>
      <c r="B47" s="80"/>
      <c r="C47" s="81"/>
      <c r="D47" s="81"/>
      <c r="E47" s="82"/>
      <c r="F47" s="103"/>
      <c r="G47" s="104"/>
      <c r="H47" s="105"/>
      <c r="I47" s="106"/>
      <c r="J47" s="158"/>
      <c r="K47" s="82"/>
      <c r="L47" s="103"/>
      <c r="M47" s="104"/>
      <c r="N47" s="105"/>
      <c r="O47" s="106"/>
      <c r="P47" s="158"/>
      <c r="Q47" s="82"/>
      <c r="R47" s="82"/>
    </row>
    <row r="48" spans="1:18" ht="15" customHeight="1" thickBot="1">
      <c r="A48" s="159"/>
      <c r="B48" s="160"/>
      <c r="C48" s="161"/>
      <c r="D48" s="161"/>
      <c r="E48" s="162"/>
      <c r="F48" s="163"/>
      <c r="G48" s="164"/>
      <c r="H48" s="165"/>
      <c r="I48" s="166"/>
      <c r="J48" s="167"/>
      <c r="K48" s="162"/>
      <c r="L48" s="163"/>
      <c r="M48" s="164"/>
      <c r="N48" s="165"/>
      <c r="O48" s="166"/>
      <c r="P48" s="167"/>
      <c r="Q48" s="162"/>
      <c r="R48" s="162"/>
    </row>
    <row r="49" spans="1:19" ht="14.25" customHeight="1" thickBot="1">
      <c r="A49" s="87" t="s">
        <v>19</v>
      </c>
      <c r="B49" s="88"/>
      <c r="C49" s="88"/>
      <c r="D49" s="88"/>
      <c r="E49" s="89"/>
      <c r="F49" s="90">
        <f>SUMIFS(F39:F48,$D39:$D48,"=DF")</f>
        <v>0</v>
      </c>
      <c r="G49" s="91">
        <f>SUMIFS(G39:G48,$D39:$D48,"=DF")</f>
        <v>0</v>
      </c>
      <c r="H49" s="92">
        <f>SUMIFS(H39:H48,$D39:$D48,"=DF")</f>
        <v>0</v>
      </c>
      <c r="I49" s="93">
        <f>SUMIFS(I39:I48,$D39:$D48,"=DF")</f>
        <v>0</v>
      </c>
      <c r="J49" s="94">
        <f>SUMIFS(J39:J48,$D39:$D48,"=DF")</f>
        <v>0</v>
      </c>
      <c r="K49" s="95"/>
      <c r="L49" s="90">
        <f>SUMIFS(L39:L48,$D39:$D48,"=DF")</f>
        <v>0</v>
      </c>
      <c r="M49" s="91">
        <f>SUMIFS(M39:M48,$D39:$D48,"=DF")</f>
        <v>0</v>
      </c>
      <c r="N49" s="92">
        <f>SUMIFS(N39:N48,$D39:$D48,"=DF")</f>
        <v>0</v>
      </c>
      <c r="O49" s="93">
        <f>SUMIFS(O39:O48,$D39:$D48,"=DF")</f>
        <v>0</v>
      </c>
      <c r="P49" s="94">
        <f>SUMIFS(P39:P48,$D39:$D48,"=DF")</f>
        <v>0</v>
      </c>
      <c r="Q49" s="96"/>
      <c r="R49" s="96"/>
    </row>
    <row r="50" spans="1:19" ht="15" customHeight="1">
      <c r="A50" s="238"/>
      <c r="B50" s="239"/>
      <c r="C50" s="239"/>
      <c r="D50" s="239"/>
      <c r="E50" s="239"/>
      <c r="F50" s="240"/>
      <c r="G50" s="241"/>
      <c r="H50" s="242"/>
      <c r="I50" s="243"/>
      <c r="J50" s="244"/>
      <c r="K50" s="239"/>
      <c r="L50" s="240"/>
      <c r="M50" s="241"/>
      <c r="N50" s="242"/>
      <c r="O50" s="243"/>
      <c r="P50" s="244"/>
      <c r="Q50" s="239"/>
    </row>
    <row r="51" spans="1:19" ht="15" customHeight="1">
      <c r="A51" s="109"/>
      <c r="B51" s="29"/>
      <c r="C51" s="29"/>
      <c r="D51" s="29"/>
      <c r="E51" s="29"/>
      <c r="J51" s="234"/>
      <c r="K51" s="29"/>
      <c r="P51" s="234"/>
      <c r="Q51" s="29"/>
      <c r="R51" s="29"/>
    </row>
    <row r="52" spans="1:19" ht="15" customHeight="1">
      <c r="A52" s="522"/>
      <c r="B52" s="523"/>
      <c r="C52" s="523"/>
      <c r="D52" s="523"/>
      <c r="E52" s="523"/>
      <c r="F52" s="523"/>
      <c r="G52" s="523"/>
      <c r="H52" s="523"/>
      <c r="I52" s="523"/>
      <c r="J52" s="523"/>
      <c r="K52" s="523"/>
      <c r="L52" s="523"/>
      <c r="M52" s="523"/>
      <c r="N52" s="523"/>
      <c r="O52" s="523"/>
      <c r="P52" s="523"/>
      <c r="Q52" s="523"/>
    </row>
    <row r="53" spans="1:19" ht="15" customHeight="1"/>
    <row r="54" spans="1:19" ht="15" customHeight="1"/>
    <row r="55" spans="1:19" ht="15" customHeight="1">
      <c r="A55" s="513" t="s">
        <v>62</v>
      </c>
      <c r="B55" s="514"/>
      <c r="C55" s="514"/>
      <c r="D55" s="514"/>
      <c r="E55" s="514"/>
      <c r="F55" s="514"/>
      <c r="G55" s="514"/>
      <c r="H55" s="514"/>
      <c r="I55" s="514"/>
      <c r="J55" s="514"/>
      <c r="K55" s="514"/>
      <c r="L55" s="514"/>
      <c r="M55" s="514"/>
      <c r="N55" s="514"/>
      <c r="O55" s="514"/>
      <c r="P55" s="514"/>
      <c r="Q55" s="514"/>
      <c r="R55" s="355"/>
    </row>
    <row r="56" spans="1:19" ht="80.25" customHeight="1">
      <c r="A56" s="511" t="s">
        <v>63</v>
      </c>
      <c r="B56" s="515"/>
      <c r="C56" s="515"/>
      <c r="D56" s="515"/>
      <c r="E56" s="515"/>
      <c r="F56" s="515"/>
      <c r="G56" s="515"/>
      <c r="H56" s="515"/>
      <c r="I56" s="515"/>
      <c r="J56" s="515"/>
      <c r="K56" s="515"/>
      <c r="L56" s="515"/>
      <c r="M56" s="515"/>
      <c r="N56" s="515"/>
      <c r="O56" s="515"/>
      <c r="P56" s="515"/>
      <c r="Q56" s="515"/>
      <c r="R56" s="515"/>
    </row>
    <row r="57" spans="1:19" ht="60" customHeight="1">
      <c r="A57" s="516" t="s">
        <v>64</v>
      </c>
      <c r="B57" s="515"/>
      <c r="C57" s="515"/>
      <c r="D57" s="515"/>
      <c r="E57" s="515"/>
      <c r="F57" s="515"/>
      <c r="K57" s="355"/>
      <c r="Q57" s="355"/>
      <c r="R57" s="355"/>
    </row>
    <row r="58" spans="1:19" ht="15" customHeight="1"/>
    <row r="59" spans="1:19" ht="15" customHeight="1"/>
    <row r="60" spans="1:19" ht="15" customHeight="1"/>
    <row r="61" spans="1:19" ht="15" customHeight="1"/>
    <row r="62" spans="1:19" ht="15" customHeight="1"/>
    <row r="63" spans="1:19" s="78" customFormat="1" ht="15" customHeight="1">
      <c r="A63" s="3"/>
      <c r="B63" s="23"/>
      <c r="C63" s="23"/>
      <c r="D63" s="23"/>
      <c r="E63" s="23"/>
      <c r="F63" s="24"/>
      <c r="G63" s="25"/>
      <c r="H63" s="26"/>
      <c r="I63" s="27"/>
      <c r="J63" s="28"/>
      <c r="K63" s="23"/>
      <c r="L63" s="24"/>
      <c r="M63" s="25"/>
      <c r="N63" s="26"/>
      <c r="O63" s="27"/>
      <c r="P63" s="28"/>
      <c r="Q63" s="23"/>
      <c r="R63" s="266"/>
      <c r="S63" s="77"/>
    </row>
    <row r="64" spans="1:19" ht="15" customHeight="1"/>
    <row r="65" spans="6:18" ht="15" customHeight="1"/>
    <row r="66" spans="6:18" ht="15.75" thickBot="1">
      <c r="F66" s="139"/>
      <c r="G66" s="140"/>
      <c r="H66" s="141"/>
      <c r="I66" s="142"/>
      <c r="J66" s="143"/>
      <c r="K66" s="144"/>
      <c r="L66" s="139"/>
      <c r="M66" s="140"/>
      <c r="N66" s="141"/>
      <c r="O66" s="142"/>
    </row>
    <row r="67" spans="6:18" ht="15.75" thickBot="1">
      <c r="F67" s="498">
        <f>SUM(F36:I36)</f>
        <v>0</v>
      </c>
      <c r="G67" s="499"/>
      <c r="H67" s="499"/>
      <c r="I67" s="500"/>
      <c r="J67" s="143"/>
      <c r="K67" s="144"/>
      <c r="L67" s="498">
        <f>SUM(L36:O36)</f>
        <v>0</v>
      </c>
      <c r="M67" s="499"/>
      <c r="N67" s="499"/>
      <c r="O67" s="500"/>
      <c r="R67" s="271">
        <f>SUMIF($E12:$E48,"=1",R12:R48)</f>
        <v>0</v>
      </c>
    </row>
    <row r="68" spans="6:18">
      <c r="F68" s="139"/>
      <c r="G68" s="140"/>
      <c r="H68" s="141"/>
      <c r="I68" s="142"/>
      <c r="J68" s="497"/>
      <c r="K68" s="497"/>
      <c r="L68" s="139"/>
      <c r="M68" s="140"/>
      <c r="N68" s="141"/>
      <c r="O68" s="142"/>
    </row>
    <row r="69" spans="6:18">
      <c r="F69" s="139"/>
      <c r="G69" s="140"/>
      <c r="H69" s="141"/>
      <c r="I69" s="142"/>
      <c r="J69" s="143"/>
      <c r="K69" s="144"/>
      <c r="L69" s="139"/>
      <c r="M69" s="140"/>
      <c r="N69" s="141"/>
      <c r="O69" s="142"/>
    </row>
  </sheetData>
  <mergeCells count="12">
    <mergeCell ref="A38:B38"/>
    <mergeCell ref="J68:K68"/>
    <mergeCell ref="F67:I67"/>
    <mergeCell ref="L67:O67"/>
    <mergeCell ref="L1:P1"/>
    <mergeCell ref="L2:P2"/>
    <mergeCell ref="G7:K7"/>
    <mergeCell ref="E9:M9"/>
    <mergeCell ref="A52:Q52"/>
    <mergeCell ref="A55:Q55"/>
    <mergeCell ref="A56:R56"/>
    <mergeCell ref="A57:F57"/>
  </mergeCells>
  <phoneticPr fontId="2" type="noConversion"/>
  <conditionalFormatting sqref="J50:J51">
    <cfRule type="cellIs" dxfId="1" priority="2" operator="greaterThan">
      <formula>30</formula>
    </cfRule>
  </conditionalFormatting>
  <conditionalFormatting sqref="P50:P51">
    <cfRule type="cellIs" dxfId="0" priority="1" operator="greaterThan">
      <formula>30</formula>
    </cfRule>
  </conditionalFormatting>
  <pageMargins left="0.36" right="0.24" top="0.36" bottom="0.56999999999999995" header="0.23" footer="0.15"/>
  <pageSetup paperSize="9" scale="74" orientation="portrait" horizontalDpi="300" verticalDpi="300" r:id="rId1"/>
  <headerFooter alignWithMargins="0">
    <oddFooter>&amp;LRECTOR,Prof.univ.dr. Cezar Ionuț SPÎNU&amp;CDECAN,Conf.univ.dr. Anamaria PREDA&amp;RDIRECTOR DEPARTAMENT,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 enableFormatConditionsCalculation="0"/>
  <dimension ref="A1:Q107"/>
  <sheetViews>
    <sheetView zoomScaleSheetLayoutView="50" workbookViewId="0">
      <selection activeCell="A2" sqref="A2"/>
    </sheetView>
  </sheetViews>
  <sheetFormatPr defaultColWidth="9.140625" defaultRowHeight="15"/>
  <cols>
    <col min="1" max="1" width="22" style="168" customWidth="1"/>
    <col min="2" max="2" width="46.85546875" style="279" customWidth="1"/>
    <col min="3" max="3" width="10.7109375" style="286" bestFit="1" customWidth="1"/>
    <col min="4" max="4" width="9.7109375" style="1" bestFit="1" customWidth="1"/>
    <col min="5" max="6" width="9.85546875" style="1" customWidth="1"/>
    <col min="7" max="8" width="14.28515625" style="1" bestFit="1" customWidth="1"/>
    <col min="9" max="9" width="12.85546875" style="168" customWidth="1"/>
    <col min="10" max="10" width="9.140625" style="262"/>
    <col min="11" max="11" width="9.140625" style="168"/>
    <col min="12" max="12" width="9.140625" style="262"/>
    <col min="13" max="16384" width="9.140625" style="168"/>
  </cols>
  <sheetData>
    <row r="1" spans="1:12" ht="27" thickBot="1">
      <c r="B1" s="327" t="s">
        <v>15</v>
      </c>
    </row>
    <row r="2" spans="1:12" ht="45.75" thickBot="1">
      <c r="A2" s="169" t="s">
        <v>36</v>
      </c>
      <c r="B2" s="250">
        <f>IF(XXX_I!F7&lt;&gt;0,XXX_I!F7*SUMIFS(XXX_I!I12:I51,XXX_I!D12:D51,"=DO",XXX_I!E12:E51,"=2"),14*SUMIFS(XXX_I!I12:I51,XXX_I!D12:D51,"=DO",XXX_I!E12:E51,"=2"))+IF(XXX_I!L7&lt;&gt;0,XXX_I!L7*SUMIFS(XXX_I!O12:O51,XXX_I!D12:D51,"=DO",XXX_I!E12:E51,"=2"),14*SUMIFS(XXX_I!O12:O51,XXX_I!D12:D51,"=DO",XXX_I!E12:E51,"=2"))+IF(XXX_II!F7&lt;&gt;0,XXX_II!F7*SUMIFS(XXX_II!I12:I49,XXX_II!D12:D49,"=DO",XXX_II!E12:E49,"=2"),14*SUMIFS(XXX_II!I12:I49,XXX_II!D12:D49,"=DO",XXX_II!E12:E49,"=2"))+IF(XXX_II!L7&lt;&gt;0,XXX_II!L7*SUMIFS(XXX_II!O12:O49,XXX_II!D12:D49,"=DO",XXX_II!E12:E49,"=2"),14*SUMIFS(XXX_II!O12:O49,XXX_II!D12:D49,"=DO",XXX_II!E12:E49,"=2"))+IF(XXX_III!F7&lt;&gt;0,XXX_III!F7*SUMIFS(XXX_III!I12:I56,XXX_III!D12:D56,"=DO",XXX_III!E12:E56,"=2"),14*SUMIFS(XXX_III!I12:I56,XXX_III!D12:D56,"=DO",XXX_III!E12:E56,"=2"))+IF(XXX_III!L7&lt;&gt;0,XXX_III!L7*SUMIFS(XXX_III!O12:O56,XXX_III!D12:D56,"=DO",XXX_III!E12:E56,"=2"),14*SUMIFS(XXX_III!O12:O56,XXX_III!D12:D56,"=DO",XXX_III!E12:E56,"=2"))+IF(XXX_IV!F7&lt;&gt;0,XXX_IV!F7*SUMIFS(XXX_IV!I12:I48,XXX_IV!D12:D48,"=DO",XXX_IV!E12:E48,"=2"),14*SUMIFS(XXX_IV!I12:I48,XXX_IV!D12:D48,"=DO",XXX_IV!E12:E48,"=2"))+IF(XXX_IV!L7&lt;&gt;0,XXX_IV!L7*SUMIFS(XXX_IV!O12:O48,XXX_IV!D12:D48,"=DO",XXX_IV!E12:E48,"=2"),14*SUMIFS(XXX_IV!O12:O48,XXX_IV!D12:D48,"=DO",XXX_IV!E12:E48,"=2"))</f>
        <v>140</v>
      </c>
      <c r="C2" s="317" t="s">
        <v>35</v>
      </c>
      <c r="D2" s="251"/>
      <c r="F2" s="170" t="s">
        <v>23</v>
      </c>
      <c r="G2" s="252" t="str">
        <f>IF((G6="DA")*(G7="DA")*(G8="DA")*(G9="DA")*(G16="DA")*(G17="DA")*(G18="DA"),"DA","")</f>
        <v>DA</v>
      </c>
      <c r="H2" s="253" t="str">
        <f>IF((G6="DA")*(G7="DA")*(G8="DA")*(G9="DA")*(G16="DA")*(G17="DA")*(G18="DA"),"","NU")</f>
        <v/>
      </c>
    </row>
    <row r="3" spans="1:12" ht="15.75" thickBot="1">
      <c r="A3" s="171" t="s">
        <v>61</v>
      </c>
      <c r="D3" s="172"/>
      <c r="E3" s="172"/>
      <c r="F3" s="172"/>
      <c r="G3" s="168"/>
      <c r="H3" s="168"/>
    </row>
    <row r="4" spans="1:12" ht="15.75" thickBot="1">
      <c r="C4" s="173">
        <f>SUM(XXX_I!F72,XXX_I!L72,XXX_II!F70,XXX_II!L70,XXX_III!F75,XXX_III!L75,XXX_IV!F67,XXX_IV!L67)/IF(XXX_IV!L67=0, IF(XXX_IV!F67=0,IF(XXX_III!L75=0,IF(XXX_III!F75=0,4,5),6),7),8)</f>
        <v>26</v>
      </c>
      <c r="D4" s="174" t="str">
        <f>IF(C4&lt;=26,"OK","&gt;")</f>
        <v>OK</v>
      </c>
      <c r="E4" s="172"/>
      <c r="F4" s="172"/>
      <c r="G4" s="172"/>
      <c r="H4" s="172"/>
    </row>
    <row r="5" spans="1:12" s="177" customFormat="1" ht="15.75" thickBot="1">
      <c r="A5" s="175" t="s">
        <v>18</v>
      </c>
      <c r="B5" s="280" t="s">
        <v>17</v>
      </c>
      <c r="C5" s="287" t="s">
        <v>20</v>
      </c>
      <c r="D5" s="175" t="s">
        <v>16</v>
      </c>
      <c r="E5" s="524" t="s">
        <v>22</v>
      </c>
      <c r="F5" s="525"/>
      <c r="G5" s="526" t="s">
        <v>21</v>
      </c>
      <c r="H5" s="527"/>
      <c r="I5" s="176"/>
      <c r="J5" s="292"/>
      <c r="L5" s="273"/>
    </row>
    <row r="6" spans="1:12" ht="30">
      <c r="A6" s="178" t="s">
        <v>46</v>
      </c>
      <c r="B6" s="281" t="str">
        <f>B41&amp;B59&amp;B77&amp;B95</f>
        <v xml:space="preserve">D07LLSL101, D07LLSL107, D07LLSL213, D07LLSL219, D07LLSL220, D07LLSL439, D07LLSL682, </v>
      </c>
      <c r="C6" s="288">
        <f>C41+C59+C77+C95</f>
        <v>322</v>
      </c>
      <c r="D6" s="179">
        <f>C6/(SUM($C$16:$C$17)-$B$2+MIN($B$2,$D$2))*100</f>
        <v>13.855421686746988</v>
      </c>
      <c r="E6" s="258">
        <v>10</v>
      </c>
      <c r="F6" s="259">
        <v>20</v>
      </c>
      <c r="G6" s="254" t="str">
        <f>IF((D6&gt;=E6-1)*(D6&lt;=F6+1),"DA","")</f>
        <v>DA</v>
      </c>
      <c r="H6" s="255" t="str">
        <f>IF((D6&gt;=E6-1)*(D6&lt;=F6+1),"","NU")</f>
        <v/>
      </c>
      <c r="K6" s="182"/>
      <c r="L6" s="274"/>
    </row>
    <row r="7" spans="1:12" ht="26.25">
      <c r="A7" s="183" t="s">
        <v>48</v>
      </c>
      <c r="B7" s="282" t="str">
        <f>B42&amp;B60&amp;B78&amp;B96</f>
        <v/>
      </c>
      <c r="C7" s="289">
        <f>C42+C60+C78+C96</f>
        <v>0</v>
      </c>
      <c r="D7" s="184">
        <f>C7/(SUM($C$16:$C$17)-$B$2+MIN($B$2,$D$2))*100</f>
        <v>0</v>
      </c>
      <c r="E7" s="260"/>
      <c r="F7" s="261"/>
      <c r="G7" s="256" t="str">
        <f>IF((D7&gt;=E7-1)*(D7&lt;=F7+1),"DA","")</f>
        <v>DA</v>
      </c>
      <c r="H7" s="257" t="str">
        <f>IF((D7&gt;=E7-1)*(D7&lt;=F7+1),"","NU")</f>
        <v/>
      </c>
      <c r="I7" s="187"/>
      <c r="K7" s="182"/>
      <c r="L7" s="274"/>
    </row>
    <row r="8" spans="1:12" ht="160.5" customHeight="1">
      <c r="A8" s="183" t="s">
        <v>49</v>
      </c>
      <c r="B8" s="282" t="str">
        <f t="shared" ref="B8:B9" si="0">B43&amp;B61&amp;B79&amp;B97</f>
        <v xml:space="preserve">D07LLSL102, D07LLSL103, D07LLSL104, D07LLSL105, D07LLSL106, D07LLSL111, D07LLSL112, D07LLSL214, D07LLSL215, D07LLSL216, D07LLSL217, D07LLSL218, D07LLSL222, D07LLSL223, D07LLSL224, D07LLSL329, D07LLSL331, D07LLSL332, D07LLSL333, D07LLSL334, D07LLSL335, D07LLSL336, D07LLSL337, D07LLSL338, D07LLSL440, D07LLSL441, D07LLSL442, D07LLSL443, D07LLSL444, D07LLSL445, D07LLSL446, D07LLSL447, D07LLSL448, D07LLRL455, D07LLSL554, D07LLSL555, D07LLSL556, D07LLSL557, D07LLSL558, D07LLSL559, D07LLSL560, D07LLSL561, D07LLSL674, D07LLSL675, D07LLSL680, D07LLSL681, D07LLRL685, D07LLRL686, D07LLRL688, D07LLRL689, </v>
      </c>
      <c r="C8" s="289">
        <f>C43+C61+C79+C97</f>
        <v>1862</v>
      </c>
      <c r="D8" s="184">
        <f>C8/(SUM($C$16:$C$17)-$B$2+MIN($B$2,$D$2))*100</f>
        <v>80.120481927710841</v>
      </c>
      <c r="E8" s="260">
        <v>60</v>
      </c>
      <c r="F8" s="261">
        <v>80</v>
      </c>
      <c r="G8" s="256" t="str">
        <f t="shared" ref="G8:G9" si="1">IF((D8&gt;=E8-1)*(D8&lt;=F8+1),"DA","")</f>
        <v>DA</v>
      </c>
      <c r="H8" s="257" t="str">
        <f t="shared" ref="H8:H9" si="2">IF((D8&gt;=E8-1)*(D8&lt;=F8+1),"","NU")</f>
        <v/>
      </c>
      <c r="I8" s="188"/>
      <c r="K8" s="189"/>
      <c r="L8" s="275"/>
    </row>
    <row r="9" spans="1:12" ht="50.25" customHeight="1" thickBot="1">
      <c r="A9" s="316" t="s">
        <v>50</v>
      </c>
      <c r="B9" s="297" t="str">
        <f t="shared" si="0"/>
        <v xml:space="preserve">D07LLSL109, D07LLSL225, D07LLSL228, D07LLRL229, , D07LLSL449, D07LLSL453, , D07LLSL562, D07LLSL563, D07LLSL564, D07LLSL565, D07LLSL676, D07LLSL677, D07LLSL678, D07LLSL679, D07LLSL684, , </v>
      </c>
      <c r="C9" s="296">
        <f>C44+C62+C80+C98</f>
        <v>140</v>
      </c>
      <c r="D9" s="321">
        <f>C9/(SUM($C$16:$C$17)-$B$2+MIN($B$2,$D$2))*100</f>
        <v>6.024096385542169</v>
      </c>
      <c r="E9" s="311">
        <v>5</v>
      </c>
      <c r="F9" s="312">
        <v>10</v>
      </c>
      <c r="G9" s="322" t="str">
        <f t="shared" si="1"/>
        <v>DA</v>
      </c>
      <c r="H9" s="323" t="str">
        <f t="shared" si="2"/>
        <v/>
      </c>
      <c r="K9" s="189"/>
      <c r="L9" s="274"/>
    </row>
    <row r="10" spans="1:12" ht="24.75" hidden="1" customHeight="1" thickBot="1">
      <c r="A10" s="295"/>
      <c r="B10" s="283"/>
      <c r="C10" s="290"/>
      <c r="D10" s="324"/>
      <c r="E10" s="313"/>
      <c r="F10" s="314"/>
      <c r="G10" s="325"/>
      <c r="H10" s="326"/>
      <c r="K10" s="189"/>
      <c r="L10" s="274"/>
    </row>
    <row r="11" spans="1:12" ht="15.75" thickBot="1">
      <c r="A11" s="194"/>
      <c r="B11" s="284" t="s">
        <v>31</v>
      </c>
      <c r="C11" s="195">
        <f>SUM(C6:C10)</f>
        <v>2324</v>
      </c>
      <c r="D11" s="320">
        <f>SUM(D6:D10)</f>
        <v>100</v>
      </c>
      <c r="E11" s="196">
        <v>2016</v>
      </c>
      <c r="F11" s="197">
        <v>2352</v>
      </c>
      <c r="G11" s="198" t="str">
        <f>IF((C11&gt;=E11-2)*(C11&lt;=F11+2),"DA","")</f>
        <v>DA</v>
      </c>
      <c r="H11" s="199" t="str">
        <f>IF((C11&gt;=E11-1)*(C11&lt;=F11+1),"","NU")</f>
        <v/>
      </c>
      <c r="K11" s="200"/>
      <c r="L11" s="276"/>
    </row>
    <row r="12" spans="1:12" ht="15.75" thickBot="1">
      <c r="A12" s="190"/>
      <c r="B12" s="284" t="s">
        <v>40</v>
      </c>
      <c r="C12" s="264">
        <f>C11+C18</f>
        <v>3304</v>
      </c>
      <c r="K12" s="200"/>
      <c r="L12" s="276"/>
    </row>
    <row r="14" spans="1:12" ht="15.75" thickBot="1">
      <c r="A14" s="171" t="s">
        <v>57</v>
      </c>
      <c r="D14" s="172"/>
      <c r="E14" s="172"/>
      <c r="F14" s="172"/>
      <c r="G14" s="172"/>
      <c r="H14" s="172"/>
    </row>
    <row r="15" spans="1:12" s="177" customFormat="1" ht="15.75" thickBot="1">
      <c r="A15" s="175" t="s">
        <v>18</v>
      </c>
      <c r="B15" s="280" t="s">
        <v>17</v>
      </c>
      <c r="C15" s="287" t="s">
        <v>20</v>
      </c>
      <c r="D15" s="175" t="s">
        <v>16</v>
      </c>
      <c r="E15" s="524" t="s">
        <v>22</v>
      </c>
      <c r="F15" s="525"/>
      <c r="G15" s="526" t="s">
        <v>21</v>
      </c>
      <c r="H15" s="527"/>
      <c r="I15" s="176"/>
      <c r="J15" s="292"/>
      <c r="L15" s="277"/>
    </row>
    <row r="16" spans="1:12" ht="171.75" customHeight="1">
      <c r="A16" s="178" t="s">
        <v>55</v>
      </c>
      <c r="B16" s="281" t="str">
        <f>B49&amp;B67&amp;B85&amp;B103</f>
        <v xml:space="preserve">D07LLSL101, D07LLSL102, D07LLSL103, D07LLSL104, D07LLSL105, D07LLSL106, D07LLSL213, D07LLSL214, D07LLSL215, D07LLSL216, D07LLSL217, D07LLSL218, D07LLSL219, D07LLSL224, D07LLSL225, D07LLSL331, D07LLSL332, D07LLSL333, D07LLSL334, D07LLSL335, D07LLSL336, D07LLSL439, D07LLSL440, D07LLSL441, D07LLSL442, D07LLSL443, D07LLSL444, D07LLSL445, D07LLSL448, D07LLSL449, D07LLSL554, D07LLSL555, D07LLSL556, D07LLSL557, D07LLSL558, D07LLSL559, D07LLSL682, </v>
      </c>
      <c r="C16" s="288">
        <f>C49+C67+C85+C103</f>
        <v>1848</v>
      </c>
      <c r="D16" s="179">
        <f>C16/(SUM($C$16:$C$17)-$B$2+MIN($B$2,$D$2))*100</f>
        <v>79.518072289156621</v>
      </c>
      <c r="E16" s="258">
        <v>60</v>
      </c>
      <c r="F16" s="259">
        <v>80</v>
      </c>
      <c r="G16" s="254" t="str">
        <f t="shared" ref="G16:G18" si="3">IF((D16&gt;=E16-1)*(D16&lt;=F16+1),"DA","")</f>
        <v>DA</v>
      </c>
      <c r="H16" s="255" t="str">
        <f t="shared" ref="H16:H18" si="4">IF((D16&gt;=E16-1)*(D16&lt;=F16+1),"","NU")</f>
        <v/>
      </c>
      <c r="I16" s="188"/>
    </row>
    <row r="17" spans="1:13" ht="57.75" customHeight="1">
      <c r="A17" s="183" t="s">
        <v>56</v>
      </c>
      <c r="B17" s="282" t="str">
        <f>B50&amp;B68&amp;B86&amp;B104</f>
        <v xml:space="preserve">D07LLSL107, D07LLSL109, D07LLSL111, D07LLSL112, D07LLSL220, D07LLSL222, D07LLSL223, D07LLSL329, D07LLSL337, D07LLSL338, D07LLSL446, D07LLSL447, D07LLSL560, D07LLSL561, D07LLSL562, D07LLSL563, D07LLSL564, D07LLSL565, D07LLSL674, D07LLSL675, D07LLSL676, D07LLSL677, D07LLSL678, D07LLSL679, D07LLSL680, D07LLSL681, </v>
      </c>
      <c r="C17" s="291">
        <f>C50+C68+C86+C104</f>
        <v>476</v>
      </c>
      <c r="D17" s="201">
        <f>C17/(SUM($C$16:$C$17)-$B$2+MIN($B$2,$D$2))*100</f>
        <v>20.481927710843372</v>
      </c>
      <c r="E17" s="260">
        <v>20</v>
      </c>
      <c r="F17" s="261">
        <v>40</v>
      </c>
      <c r="G17" s="256" t="str">
        <f t="shared" si="3"/>
        <v>DA</v>
      </c>
      <c r="H17" s="257" t="str">
        <f t="shared" si="4"/>
        <v/>
      </c>
    </row>
    <row r="18" spans="1:13" ht="45.75" thickBot="1">
      <c r="A18" s="191" t="s">
        <v>54</v>
      </c>
      <c r="B18" s="282" t="str">
        <f t="shared" ref="B18" si="5">B51&amp;B69&amp;B87&amp;B105</f>
        <v xml:space="preserve">D07LLSL228, D07LLRL229, D07LLRL230, D07LLSL453, D07LLRL454, D07LLRL455, D07LLSL684, D07LLRL685, D07LLRL686, D07LLRL687, D07LLRL688, D07LLRL689, </v>
      </c>
      <c r="C18" s="291">
        <f>C51+C69+C87+C105</f>
        <v>980</v>
      </c>
      <c r="D18" s="203">
        <f>C18/(SUM($C$16:$C$17)-$B$2+MIN($B$2,$D$2))*100</f>
        <v>42.168674698795186</v>
      </c>
      <c r="E18" s="260">
        <v>0</v>
      </c>
      <c r="F18" s="261">
        <v>100</v>
      </c>
      <c r="G18" s="256" t="str">
        <f t="shared" si="3"/>
        <v>DA</v>
      </c>
      <c r="H18" s="257" t="str">
        <f t="shared" si="4"/>
        <v/>
      </c>
    </row>
    <row r="19" spans="1:13" ht="15.75" thickBot="1">
      <c r="A19" s="204"/>
      <c r="B19" s="285" t="s">
        <v>31</v>
      </c>
      <c r="C19" s="205">
        <f>SUM(C16:C17)</f>
        <v>2324</v>
      </c>
      <c r="D19" s="206">
        <f>D16+D17</f>
        <v>100</v>
      </c>
      <c r="E19" s="207"/>
      <c r="F19" s="208"/>
      <c r="G19" s="209"/>
      <c r="H19" s="210"/>
      <c r="M19" s="278"/>
    </row>
    <row r="20" spans="1:13" ht="15.75" thickBot="1">
      <c r="B20" s="284" t="s">
        <v>40</v>
      </c>
      <c r="C20" s="264">
        <f>SUM(C16:C18)</f>
        <v>3304</v>
      </c>
      <c r="D20" s="168"/>
      <c r="E20" s="168"/>
      <c r="F20" s="168"/>
      <c r="G20" s="168"/>
      <c r="H20" s="168"/>
      <c r="M20" s="278"/>
    </row>
    <row r="21" spans="1:13">
      <c r="D21" s="168"/>
      <c r="E21" s="168"/>
      <c r="F21" s="168"/>
      <c r="G21" s="168"/>
      <c r="H21" s="168"/>
    </row>
    <row r="22" spans="1:13">
      <c r="D22" s="168"/>
      <c r="E22" s="168"/>
      <c r="F22" s="168"/>
      <c r="G22" s="168"/>
      <c r="H22" s="168"/>
    </row>
    <row r="23" spans="1:13">
      <c r="D23" s="168"/>
      <c r="E23" s="168"/>
      <c r="F23" s="168"/>
      <c r="G23" s="168"/>
      <c r="H23" s="168"/>
    </row>
    <row r="24" spans="1:13">
      <c r="D24" s="168"/>
      <c r="E24" s="168"/>
      <c r="F24" s="168"/>
      <c r="G24" s="168"/>
      <c r="H24" s="168"/>
    </row>
    <row r="25" spans="1:13">
      <c r="D25" s="168"/>
      <c r="E25" s="168"/>
      <c r="F25" s="168"/>
      <c r="G25" s="168"/>
      <c r="H25" s="168"/>
    </row>
    <row r="26" spans="1:13">
      <c r="D26" s="168"/>
      <c r="E26" s="168"/>
      <c r="F26" s="168"/>
      <c r="G26" s="168"/>
      <c r="H26" s="168"/>
    </row>
    <row r="27" spans="1:13">
      <c r="D27" s="168"/>
      <c r="E27" s="168"/>
      <c r="F27" s="168"/>
      <c r="G27" s="168"/>
      <c r="H27" s="168"/>
    </row>
    <row r="28" spans="1:13">
      <c r="D28" s="168"/>
      <c r="E28" s="168"/>
      <c r="F28" s="168"/>
      <c r="G28" s="168"/>
      <c r="H28" s="168"/>
    </row>
    <row r="29" spans="1:13">
      <c r="D29" s="168"/>
      <c r="E29" s="168"/>
      <c r="F29" s="168"/>
      <c r="G29" s="168"/>
      <c r="H29" s="168"/>
    </row>
    <row r="30" spans="1:13">
      <c r="D30" s="168"/>
      <c r="E30" s="168"/>
      <c r="F30" s="168"/>
      <c r="G30" s="168"/>
      <c r="H30" s="168"/>
    </row>
    <row r="31" spans="1:13">
      <c r="D31" s="168"/>
      <c r="E31" s="168"/>
      <c r="F31" s="168"/>
      <c r="G31" s="168"/>
      <c r="H31" s="168"/>
    </row>
    <row r="32" spans="1:13">
      <c r="D32" s="168"/>
      <c r="E32" s="168"/>
      <c r="F32" s="168"/>
      <c r="G32" s="168"/>
      <c r="H32" s="168"/>
    </row>
    <row r="33" spans="1:12">
      <c r="D33" s="168"/>
      <c r="E33" s="168"/>
      <c r="F33" s="168"/>
      <c r="G33" s="168"/>
      <c r="H33" s="168"/>
    </row>
    <row r="34" spans="1:12">
      <c r="D34" s="168"/>
      <c r="E34" s="168"/>
      <c r="F34" s="168"/>
      <c r="G34" s="168"/>
      <c r="H34" s="168"/>
    </row>
    <row r="35" spans="1:12">
      <c r="D35" s="168"/>
      <c r="E35" s="168"/>
      <c r="F35" s="168"/>
      <c r="G35" s="168"/>
      <c r="H35" s="168"/>
    </row>
    <row r="36" spans="1:12" ht="18.75">
      <c r="B36" s="315" t="s">
        <v>24</v>
      </c>
    </row>
    <row r="37" spans="1:12" ht="30">
      <c r="D37" s="168"/>
      <c r="E37" s="168"/>
      <c r="F37" s="211" t="s">
        <v>23</v>
      </c>
      <c r="G37" s="212"/>
      <c r="H37" s="213"/>
    </row>
    <row r="38" spans="1:12">
      <c r="A38" s="171" t="s">
        <v>61</v>
      </c>
      <c r="D38" s="172"/>
      <c r="E38" s="172"/>
      <c r="F38" s="172"/>
      <c r="G38" s="168"/>
      <c r="H38" s="168"/>
    </row>
    <row r="39" spans="1:12" ht="15.75" thickBot="1">
      <c r="D39" s="172"/>
      <c r="E39" s="172"/>
      <c r="F39" s="172"/>
      <c r="G39" s="172"/>
      <c r="H39" s="172"/>
    </row>
    <row r="40" spans="1:12" s="177" customFormat="1" ht="15.75" thickBot="1">
      <c r="A40" s="175" t="s">
        <v>18</v>
      </c>
      <c r="B40" s="280" t="s">
        <v>17</v>
      </c>
      <c r="C40" s="287" t="s">
        <v>20</v>
      </c>
      <c r="D40" s="175" t="s">
        <v>16</v>
      </c>
      <c r="E40" s="524" t="s">
        <v>22</v>
      </c>
      <c r="F40" s="525"/>
      <c r="G40" s="526" t="s">
        <v>21</v>
      </c>
      <c r="H40" s="527"/>
      <c r="I40" s="176"/>
      <c r="J40" s="292"/>
      <c r="L40" s="277"/>
    </row>
    <row r="41" spans="1:12" ht="30">
      <c r="A41" s="178" t="s">
        <v>46</v>
      </c>
      <c r="B41" s="281" t="str">
        <f>IF((XXX_I!C12="DF")*(XXX_I!E12&lt;&gt;0),XXX_I!B12&amp;", ","")&amp;IF((XXX_I!C13="DF")*(XXX_I!E13&lt;&gt;0),XXX_I!B13&amp;", ","")&amp;IF((XXX_I!C14="DF")*(XXX_I!E14&lt;&gt;0),XXX_I!B14&amp;", ","")&amp;IF((XXX_I!C15="DF")*(XXX_I!E15&lt;&gt;0),XXX_I!B15&amp;", ","")&amp;IF((XXX_I!C16="DF")*(XXX_I!E16&lt;&gt;0),XXX_I!B16&amp;", ","")&amp;IF((XXX_I!C17="DF")*(XXX_I!E17&lt;&gt;0),XXX_I!B17&amp;", ","")&amp;IF((XXX_I!C18="DF")*(XXX_I!E18&lt;&gt;0),XXX_I!B18&amp;", ","")&amp;IF((XXX_I!C20="DF")*(XXX_I!E20&lt;&gt;0),XXX_I!B20&amp;", ","")&amp;IF((XXX_I!C22="DF")*(XXX_I!E22&lt;&gt;0),XXX_I!B22&amp;", ","")&amp;IF((XXX_I!C23="DF")*(XXX_I!E23&lt;&gt;0),XXX_I!B23&amp;", ","")&amp;IF((XXX_I!C24="DF")*(XXX_I!E24&lt;&gt;0),XXX_I!B24&amp;", ","")&amp;IF((XXX_I!C25="DF")*(XXX_I!E25&lt;&gt;0),XXX_I!B25&amp;", ","")&amp;IF((XXX_I!C26="DF")*(XXX_I!E26&lt;&gt;0),XXX_I!B26&amp;", ","")&amp;IF((XXX_I!C27="DF")*(XXX_I!E27&lt;&gt;0),XXX_I!B27&amp;", ","")&amp;IF((XXX_I!C28="DF")*(XXX_I!E28&lt;&gt;0),XXX_I!B28&amp;", ","")&amp;IF((XXX_I!C29="DF")*(XXX_I!E29&lt;&gt;0),XXX_I!B29&amp;", ","")&amp;IF((XXX_I!C30="DF")*(XXX_I!E30&lt;&gt;0),XXX_I!B30&amp;", ","")&amp;IF((XXX_I!C31="DF")*(XXX_I!E31&lt;&gt;0),XXX_I!B31&amp;", ","")&amp;IF((XXX_I!C33="DF")*(XXX_I!E33&lt;&gt;0),XXX_I!B33&amp;", ","")&amp;IF((XXX_I!C34="DF")*(XXX_I!E34&lt;&gt;0),XXX_I!B34&amp;", ","")&amp;IF((XXX_I!C35="DF")*(XXX_I!E35&lt;&gt;0),XXX_I!B35&amp;", ","")&amp;IF((XXX_I!C36="DF")*(XXX_I!E36&lt;&gt;0),XXX_I!B36&amp;", ","")&amp;IF((XXX_I!C37="DF")*(XXX_I!E37&lt;&gt;0),XXX_I!B37&amp;", ","")&amp;IF((XXX_I!C38="DF")*(XXX_I!E38&lt;&gt;0),XXX_I!B38&amp;", ","")&amp;IF((XXX_I!C39="DF")*(XXX_I!E39&lt;&gt;0),XXX_I!B39&amp;", ","")&amp;IF((XXX_I!C40="DF")*(XXX_I!E40&lt;&gt;0),XXX_I!B40&amp;", ","")&amp;IF((XXX_I!C41="DF")*(XXX_I!E41&lt;&gt;0),XXX_I!B41&amp;", ","")&amp;IF((XXX_I!C42="DF")*(XXX_I!E42&lt;&gt;0),XXX_I!B42&amp;", ","")&amp;IF((XXX_I!C43="DF")*(XXX_I!E43&lt;&gt;0),XXX_I!B43&amp;", ","")&amp;IF((XXX_I!C44="DF")*(XXX_I!E44&lt;&gt;0),XXX_I!B44&amp;", ","")&amp;IF((XXX_I!C45="DF")*(XXX_I!E45&lt;&gt;0),XXX_I!B45&amp;", ","")&amp;IF((XXX_I!C46="DF")*(XXX_I!E46&lt;&gt;0),XXX_I!B50&amp;", ","")&amp;IF((XXX_I!C47="DF")*(XXX_I!E47&lt;&gt;0),XXX_I!B47&amp;", ","")&amp;IF((XXX_I!C48="DF")*(XXX_I!E48&lt;&gt;0),XXX_I!B48&amp;", ","")&amp;IF((XXX_I!C49="DF")*(XXX_I!E49&lt;&gt;0),XXX_I!B49&amp;", ","")&amp;IF((XXX_I!C50="DF")*(XXX_I!E50&lt;&gt;0),XXX_I!B50&amp;", ","")&amp;IF((XXX_I!C51="DF")*(XXX_I!E51&lt;&gt;0),XXX_I!B51&amp;", ","")</f>
        <v xml:space="preserve">D07LLSL101, D07LLSL107, D07LLSL213, D07LLSL219, D07LLSL220, </v>
      </c>
      <c r="C41" s="361">
        <f>IF(XXX_I!F7&lt;&gt;0,XXX_I!F7*(SUMIFS(XXX_I!F12:F51,XXX_I!C12:C51,"=DF",XXX_I!E12:E51,"=1",XXX_I!D12:D51,"&lt;&gt;DF")+SUMIFS(XXX_I!G12:G51,XXX_I!C12:C51,"=DF",XXX_I!E12:E51,"=1",XXX_I!D12:D51,"&lt;&gt;DF")+SUMIFS(XXX_I!H12:H51,XXX_I!C12:C51,"=DF",XXX_I!E12:E51,"=1",XXX_I!D12:D51,"&lt;&gt;DF")+SUMIFS(XXX_I!I12:I51,XXX_I!C12:C51,"=DF",XXX_I!E12:E51,"=1",XXX_I!D12:D51,"&lt;&gt;DF")),14*(SUMIFS(XXX_I!F12:F51,XXX_I!C12:C51,"=DF",XXX_I!E12:E51,"=1",XXX_I!D12:D51,"&lt;&gt;DF")+SUMIFS(XXX_I!G12:G51,XXX_I!C12:C51,"=DF",XXX_I!E12:E51,"=1",XXX_I!D12:D51,"&lt;&gt;DF")+SUMIFS(XXX_I!H12:H51,XXX_I!C12:C51,"=DF",XXX_I!E12:E51,"=1",XXX_I!D12:D51,"&lt;&gt;DF")+SUMIFS(XXX_I!I12:I51,XXX_I!C12:C51,"=DF",XXX_I!E12:E51,"=1",XXX_I!D12:D51,"&lt;&gt;DF")))+IF(XXX_I!L7&lt;&gt;0,XXX_I!L7*(SUMIFS(XXX_I!L12:L51,XXX_I!C12:C51,"=DF",XXX_I!E12:E51,"=1",XXX_I!D12:D51,"&lt;&gt;DF")+SUMIFS(XXX_I!M12:M51,XXX_I!C12:C51,"=DF",XXX_I!E12:E51,"=1",XXX_I!D12:D51,"&lt;&gt;DF")+SUMIFS(XXX_I!N12:N51,XXX_I!C12:C51,"=DF",XXX_I!E12:E51,"=1",XXX_I!D12:D51,"&lt;&gt;DF")+SUMIFS(XXX_I!O12:O51,XXX_I!C12:C51,"=DF",XXX_I!E12:E51,"=1",XXX_I!D12:D51,"&lt;&gt;DF")),14*(SUMIFS(XXX_I!L12:L51,XXX_I!C12:C51,"=DF",XXX_I!E12:E51,"=1",XXX_I!D12:D51,"&lt;&gt;DF")+SUMIFS(XXX_I!M12:M51,XXX_I!C12:C51,"=DF",XXX_I!E12:E51,"=1",XXX_I!D12:D51,"&lt;&gt;DF")+SUMIFS(XXX_I!N12:N51,XXX_I!C12:C51,"=DF",XXX_I!E12:E51,"=1",XXX_I!D12:D51,"&lt;&gt;DF")+SUMIFS(XXX_I!O12:O51,XXX_I!C12:C51,"=DF",XXX_I!E12:E51,"=1",XXX_I!D12:D51,"&lt;&gt;DF")))+IF(XXX_I!F7&lt;&gt;0,XXX_I!F7*(SUMIFS(XXX_I!I12:I51,XXX_I!C12:C51,"=DF",XXX_I!E12:E51,"=2",XXX_I!D12:D51,"=DO")),14*(SUMIFS(XXX_I!I12:I51,XXX_I!C12:C51,"=DF",XXX_I!E12:E51,"=2",XXX_I!D12:D51,"=DO")))+IF(XXX_I!L7&lt;&gt;0,XXX_I!L7*(SUMIFS(XXX_I!O12:O51,XXX_I!C12:C51,"=DF",XXX_I!E12:E51,"=2",XXX_I!D12:D51,"=DO")),14*(SUMIFS(XXX_I!O12:O51,XXX_I!C12:C51,"=DF",XXX_I!E12:E51,"=2",XXX_I!D12:D51,"=DO")))</f>
        <v>210</v>
      </c>
      <c r="D41" s="214"/>
      <c r="E41" s="215"/>
      <c r="F41" s="216"/>
      <c r="G41" s="180"/>
      <c r="H41" s="181"/>
      <c r="I41" s="217"/>
      <c r="K41" s="189"/>
      <c r="L41" s="274"/>
    </row>
    <row r="42" spans="1:12" ht="27.75" customHeight="1">
      <c r="A42" s="183" t="s">
        <v>48</v>
      </c>
      <c r="B42" s="282" t="str">
        <f>IF((XXX_I!C12="DD")*(XXX_I!E12&lt;&gt;0),XXX_I!B12&amp;", ","")&amp;IF((XXX_I!C13="DD")*(XXX_I!E13&lt;&gt;0),XXX_I!B13&amp;", ","")&amp;IF((XXX_I!C14="DD")*(XXX_I!E14&lt;&gt;0),XXX_I!B14&amp;", ","")&amp;IF((XXX_I!C15="DD")*(XXX_I!E15&lt;&gt;0),XXX_I!B15&amp;", ","")&amp;IF((XXX_I!C16="DD")*(XXX_I!E16&lt;&gt;0),XXX_I!B16&amp;", ","")&amp;IF((XXX_I!C17="DD")*(XXX_I!E17&lt;&gt;0),XXX_I!B17&amp;", ","")&amp;IF((XXX_I!C18="DD")*(XXX_I!E18&lt;&gt;0),XXX_I!B18&amp;", ","")&amp;IF((XXX_I!C20="DD")*(XXX_I!E20&lt;&gt;0),XXX_I!B20&amp;", ","")&amp;IF((XXX_I!C22="DD")*(XXX_I!E22&lt;&gt;0),XXX_I!B22&amp;", ","")&amp;IF((XXX_I!C23="DD")*(XXX_I!E23&lt;&gt;0),XXX_I!B23&amp;", ","")&amp;IF((XXX_I!C24="DD")*(XXX_I!E24&lt;&gt;0),XXX_I!B24&amp;", ","")&amp;IF((XXX_I!C25="DD")*(XXX_I!E25&lt;&gt;0),XXX_I!B25&amp;", ","")&amp;IF((XXX_I!C26="DD")*(XXX_I!E26&lt;&gt;0),XXX_I!B26&amp;", ","")&amp;IF((XXX_I!C27="DD")*(XXX_I!E27&lt;&gt;0),XXX_I!B27&amp;", ","")&amp;IF((XXX_I!C28="DD")*(XXX_I!E28&lt;&gt;0),XXX_I!B28&amp;", ","")&amp;IF((XXX_I!C29="DD")*(XXX_I!E29&lt;&gt;0),XXX_I!B29&amp;", ","")&amp;IF((XXX_I!C30="DD")*(XXX_I!E30&lt;&gt;0),XXX_I!B30&amp;", ","")&amp;IF((XXX_I!C31="DD")*(XXX_I!E31&lt;&gt;0),XXX_I!B31&amp;", ","")&amp;IF((XXX_I!C33="DD")*(XXX_I!E33&lt;&gt;0),XXX_I!B33&amp;", ","")&amp;IF((XXX_I!C34="DD")*(XXX_I!E34&lt;&gt;0),XXX_I!B34&amp;", ","")&amp;IF((XXX_I!C35="DD")*(XXX_I!E35&lt;&gt;0),XXX_I!B35&amp;", ","")&amp;IF((XXX_I!C36="DD")*(XXX_I!E36&lt;&gt;0),XXX_I!B36&amp;", ","")&amp;IF((XXX_I!C37="DD")*(XXX_I!E37&lt;&gt;0),XXX_I!B37&amp;", ","")&amp;IF((XXX_I!C38="DD")*(XXX_I!E38&lt;&gt;0),XXX_I!B38&amp;", ","")&amp;IF((XXX_I!C39="DD")*(XXX_I!E39&lt;&gt;0),XXX_I!B39&amp;", ","")&amp;IF((XXX_I!C40="DD")*(XXX_I!E40&lt;&gt;0),XXX_I!B40&amp;", ","")&amp;IF((XXX_I!C41="DD")*(XXX_I!E41&lt;&gt;0),XXX_I!B41&amp;", ","")&amp;IF((XXX_I!C42="DD")*(XXX_I!E42&lt;&gt;0),XXX_I!B42&amp;", ","")&amp;IF((XXX_I!C43="DD")*(XXX_I!E43&lt;&gt;0),XXX_I!B43&amp;", ","")&amp;IF((XXX_I!C44="DD")*(XXX_I!E44&lt;&gt;0),XXX_I!B44&amp;", ","")&amp;IF((XXX_I!C45="DD")*(XXX_I!E45&lt;&gt;0),XXX_I!B45&amp;", ","")&amp;IF((XXX_I!C46="DD")*(XXX_I!E46&lt;&gt;0),XXX_I!B50&amp;", ","")&amp;IF((XXX_I!C47="DD")*(XXX_I!E47&lt;&gt;0),XXX_I!B47&amp;", ","")&amp;IF((XXX_I!C48="DD")*(XXX_I!E48&lt;&gt;0),XXX_I!B48&amp;", ","")&amp;IF((XXX_I!C49="DD")*(XXX_I!E49&lt;&gt;0),XXX_I!B49&amp;", ","")&amp;IF((XXX_I!C50="DD")*(XXX_I!E50&lt;&gt;0),XXX_I!B50&amp;", ","")&amp;IF((XXX_I!C51="DD")*(XXX_I!E51&lt;&gt;0),XXX_I!B51&amp;", ","")</f>
        <v/>
      </c>
      <c r="C42" s="363">
        <f>IF(XXX_I!F7&lt;&gt;0,XXX_I!F7*(SUMIFS(XXX_I!F12:F51,XXX_I!C12:C51,"=DD",XXX_I!E12:E51,"=1",XXX_I!D12:D51,"&lt;&gt;DF")+SUMIFS(XXX_I!G12:G51,XXX_I!C12:C51,"=DD",XXX_I!E12:E51,"=1",XXX_I!D12:D51,"&lt;&gt;DF")+SUMIFS(XXX_I!H12:H51,XXX_I!C12:C51,"=DD",XXX_I!E12:E51,"=1",XXX_I!D12:D51,"&lt;&gt;DF")+SUMIFS(XXX_I!I12:I51,XXX_I!C12:C51,"=DD",XXX_I!E12:E51,"=1",XXX_I!D12:D51,"&lt;&gt;DF")),14*(SUMIFS(XXX_I!F12:F51,XXX_I!C12:C51,"=DD",XXX_I!E12:E51,"=1",XXX_I!D12:D51,"&lt;&gt;DF")+SUMIFS(XXX_I!G12:G51,XXX_I!C12:C51,"=DD",XXX_I!E12:E51,"=1",XXX_I!D12:D51,"&lt;&gt;DF")+SUMIFS(XXX_I!H12:H51,XXX_I!C12:C51,"=DD",XXX_I!E12:E51,"=1",XXX_I!D12:D51,"&lt;&gt;DF")+SUMIFS(XXX_I!I12:I51,XXX_I!C12:C51,"=DD",XXX_I!E12:E51,"=1",XXX_I!D12:D51,"&lt;&gt;DF")))+IF(XXX_I!L7&lt;&gt;0,XXX_I!L7*(SUMIFS(XXX_I!L12:L51,XXX_I!C12:C51,"=DD",XXX_I!E12:E51,"=1",XXX_I!D12:D51,"&lt;&gt;DF")+SUMIFS(XXX_I!M12:M51,XXX_I!C12:C51,"=DD",XXX_I!E12:E51,"=1",XXX_I!D12:D51,"&lt;&gt;DF")+SUMIFS(XXX_I!N12:N51,XXX_I!C12:C51,"=DD",XXX_I!E12:E51,"=1",XXX_I!D12:D51,"&lt;&gt;DF")+SUMIFS(XXX_I!O12:O51,XXX_I!C12:C51,"=DD",XXX_I!E12:E51,"=1",XXX_I!D12:D51,"&lt;&gt;DF")),14*(SUMIFS(XXX_I!L12:L51,XXX_I!C12:C51,"=DD",XXX_I!E12:E51,"=1",XXX_I!D12:D51,"&lt;&gt;DF")+SUMIFS(XXX_I!M12:M51,XXX_I!C12:C51,"=DD",XXX_I!E12:E51,"=1",XXX_I!D12:D51,"&lt;&gt;DF")+SUMIFS(XXX_I!N12:N51,XXX_I!C12:C51,"=DD",XXX_I!E12:E51,"=1",XXX_I!D12:D51,"&lt;&gt;DF")+SUMIFS(XXX_I!O12:O51,XXX_I!C12:C51,"=DD",XXX_I!E12:E51,"=1",XXX_I!D12:D51,"&lt;&gt;DF")))+IF(XXX_I!F7&lt;&gt;0,XXX_I!F7*(SUMIFS(XXX_I!I12:I51,XXX_I!C12:C51,"=DD",XXX_I!E12:E51,"=2",XXX_I!D12:D51,"=DO")),14*(SUMIFS(XXX_I!I12:I51,XXX_I!C12:C51,"=DD",XXX_I!E12:E51,"=2",XXX_I!D12:D51,"=DO")))+IF(XXX_I!L7&lt;&gt;0,XXX_I!L7*(SUMIFS(XXX_I!O12:O51,XXX_I!C12:C51,"=DD",XXX_I!E12:E51,"=2",XXX_I!D12:D51,"=DO")),14*(SUMIFS(XXX_I!O12:O51,XXX_I!C12:C51,"=DD",XXX_I!E12:E51,"=2",XXX_I!D12:D51,"=DO")))</f>
        <v>0</v>
      </c>
      <c r="D42" s="218"/>
      <c r="E42" s="219"/>
      <c r="F42" s="220"/>
      <c r="G42" s="185"/>
      <c r="H42" s="186"/>
      <c r="I42" s="217"/>
      <c r="K42" s="189"/>
      <c r="L42" s="274"/>
    </row>
    <row r="43" spans="1:12" ht="60">
      <c r="A43" s="183" t="s">
        <v>49</v>
      </c>
      <c r="B43" s="282" t="str">
        <f>IF((XXX_I!C12="DS")*(XXX_I!E12&lt;&gt;0),XXX_I!B12&amp;", ","")&amp;IF((XXX_I!C13="DS")*(XXX_I!E13&lt;&gt;0),XXX_I!B13&amp;", ","")&amp;IF((XXX_I!C14="DS")*(XXX_I!E14&lt;&gt;0),XXX_I!B14&amp;", ","")&amp;IF((XXX_I!C15="DS")*(XXX_I!E15&lt;&gt;0),XXX_I!B15&amp;", ","")&amp;IF((XXX_I!C16="DS")*(XXX_I!E16&lt;&gt;0),XXX_I!B16&amp;", ","")&amp;IF((XXX_I!C17="DS")*(XXX_I!E17&lt;&gt;0),XXX_I!B17&amp;", ","")&amp;IF((XXX_I!C18="DS")*(XXX_I!E18&lt;&gt;0),XXX_I!B18&amp;", ","")&amp;IF((XXX_I!C20="DS")*(XXX_I!E20&lt;&gt;0),XXX_I!B20&amp;", ","")&amp;IF((XXX_I!C22="DS")*(XXX_I!E22&lt;&gt;0),XXX_I!B22&amp;", ","")&amp;IF((XXX_I!C23="DS")*(XXX_I!E23&lt;&gt;0),XXX_I!B23&amp;", ","")&amp;IF((XXX_I!C24="DS")*(XXX_I!E24&lt;&gt;0),XXX_I!B24&amp;", ","")&amp;IF((XXX_I!C25="DS")*(XXX_I!E25&lt;&gt;0),XXX_I!B25&amp;", ","")&amp;IF((XXX_I!C26="DS")*(XXX_I!E26&lt;&gt;0),XXX_I!B26&amp;", ","")&amp;IF((XXX_I!C27="DS")*(XXX_I!E27&lt;&gt;0),XXX_I!B27&amp;", ","")&amp;IF((XXX_I!C28="DS")*(XXX_I!E28&lt;&gt;0),XXX_I!B28&amp;", ","")&amp;IF((XXX_I!C29="DS")*(XXX_I!E29&lt;&gt;0),XXX_I!B29&amp;", ","")&amp;IF((XXX_I!C30="DS")*(XXX_I!E30&lt;&gt;0),XXX_I!B30&amp;", ","")&amp;IF((XXX_I!C31="DS")*(XXX_I!E31&lt;&gt;0),XXX_I!B31&amp;", ","")&amp;IF((XXX_I!C33="DS")*(XXX_I!E33&lt;&gt;0),XXX_I!B33&amp;", ","")&amp;IF((XXX_I!C34="DS")*(XXX_I!E34&lt;&gt;0),XXX_I!B34&amp;", ","")&amp;IF((XXX_I!C35="DS")*(XXX_I!E35&lt;&gt;0),XXX_I!B35&amp;", ","")&amp;IF((XXX_I!C36="DS")*(XXX_I!E36&lt;&gt;0),XXX_I!B36&amp;", ","")&amp;IF((XXX_I!C37="DS")*(XXX_I!E37&lt;&gt;0),XXX_I!B37&amp;", ","")&amp;IF((XXX_I!C38="DS")*(XXX_I!E38&lt;&gt;0),XXX_I!B38&amp;", ","")&amp;IF((XXX_I!C39="DS")*(XXX_I!E39&lt;&gt;0),XXX_I!B39&amp;", ","")&amp;IF((XXX_I!C40="DS")*(XXX_I!E40&lt;&gt;0),XXX_I!B40&amp;", ","")&amp;IF((XXX_I!C41="DS")*(XXX_I!E41&lt;&gt;0),XXX_I!B41&amp;", ","")&amp;IF((XXX_I!C42="DS")*(XXX_I!E42&lt;&gt;0),XXX_I!B42&amp;", ","")&amp;IF((XXX_I!C43="DS")*(XXX_I!E43&lt;&gt;0),XXX_I!B43&amp;", ","")&amp;IF((XXX_I!C44="DS")*(XXX_I!E44&lt;&gt;0),XXX_I!B44&amp;", ","")&amp;IF((XXX_I!C45="DS")*(XXX_I!E45&lt;&gt;0),XXX_I!B45&amp;", ","")&amp;IF((XXX_I!C46="DS")*(XXX_I!E46&lt;&gt;0),XXX_I!B50&amp;", ","")&amp;IF((XXX_I!C47="DS")*(XXX_I!E47&lt;&gt;0),XXX_I!B47&amp;", ","")&amp;IF((XXX_I!C48="DS")*(XXX_I!E48&lt;&gt;0),XXX_I!B48&amp;", ","")&amp;IF((XXX_I!C49="DS")*(XXX_I!E49&lt;&gt;0),XXX_I!B49&amp;", ","")&amp;IF((XXX_I!C50="DS")*(XXX_I!E50&lt;&gt;0),XXX_I!B50&amp;", ","")&amp;IF((XXX_I!C51="DS")*(XXX_I!E51&lt;&gt;0),XXX_I!B51&amp;", ","")</f>
        <v xml:space="preserve">D07LLSL102, D07LLSL103, D07LLSL104, D07LLSL105, D07LLSL106, D07LLSL111, D07LLSL112, D07LLSL214, D07LLSL215, D07LLSL216, D07LLSL217, D07LLSL218, D07LLSL222, D07LLSL223, D07LLSL224, </v>
      </c>
      <c r="C43" s="363">
        <f>IF(XXX_I!F7&lt;&gt;0,XXX_I!F7*(SUMIFS(XXX_I!F12:F51,XXX_I!C12:C51,"=DS",XXX_I!E12:E51,"=1",XXX_I!D12:D51,"&lt;&gt;DF")+SUMIFS(XXX_I!G12:G51,XXX_I!C12:C51,"=DS",XXX_I!E12:E51,"=1",XXX_I!D12:D51,"&lt;&gt;DF")+SUMIFS(XXX_I!H12:H51,XXX_I!C12:C51,"=DS",XXX_I!E12:E51,"=1",XXX_I!D12:D51,"&lt;&gt;DF")+SUMIFS(XXX_I!I12:I51,XXX_I!C12:C51,"=DS",XXX_I!E12:E51,"=1",XXX_I!D12:D51,"&lt;&gt;DF")),14*(SUMIFS(XXX_I!F12:F51,XXX_I!C12:C51,"=DS",XXX_I!E12:E51,"=1",XXX_I!D12:D51,"&lt;&gt;DF")+SUMIFS(XXX_I!G12:G51,XXX_I!C12:C51,"=DS",XXX_I!E12:E51,"=1",XXX_I!D12:D51,"&lt;&gt;DF")+SUMIFS(XXX_I!H12:H51,XXX_I!C12:C51,"=DS",XXX_I!E12:E51,"=1",XXX_I!D12:D51,"&lt;&gt;DF")+SUMIFS(XXX_I!I12:I51,XXX_I!C12:C51,"=DS",XXX_I!E12:E51,"=1",XXX_I!D12:D51,"&lt;&gt;DF")))+IF(XXX_I!L7&lt;&gt;0,XXX_I!L7*(SUMIFS(XXX_I!L12:L51,XXX_I!C12:C51,"=DS",XXX_I!E12:E51,"=1",XXX_I!D12:D51,"&lt;&gt;DF")+SUMIFS(XXX_I!M12:M51,XXX_I!C12:C51,"=DS",XXX_I!E12:E51,"=1",XXX_I!D12:D51,"&lt;&gt;DF")+SUMIFS(XXX_I!N12:N51,XXX_I!C12:C51,"=DS",XXX_I!E12:E51,"=1",XXX_I!D12:D51,"&lt;&gt;DF")+SUMIFS(XXX_I!O12:O51,XXX_I!C12:C51,"=DS",XXX_I!E12:E51,"=1",XXX_I!D12:D51,"&lt;&gt;DF")),14*(SUMIFS(XXX_I!L12:L51,XXX_I!C12:C51,"=DS",XXX_I!E12:E51,"=1",XXX_I!D12:D51,"&lt;&gt;DF")+SUMIFS(XXX_I!M12:M51,XXX_I!C12:C51,"=DS",XXX_I!E12:E51,"=1",XXX_I!D12:D51,"&lt;&gt;DF")+SUMIFS(XXX_I!N12:N51,XXX_I!C12:C51,"=DS",XXX_I!E12:E51,"=1",XXX_I!D12:D51,"&lt;&gt;DF")+SUMIFS(XXX_I!O12:O51,XXX_I!C12:C51,"=DS",XXX_I!E12:E51,"=1",XXX_I!D12:D51,"&lt;&gt;DF")))+IF(XXX_I!F7&lt;&gt;0,XXX_I!F7*(SUMIFS(XXX_I!I12:I51,XXX_I!C12:C51,"=DS",XXX_I!E12:E51,"=2",XXX_I!D12:D51,"=DO")),14*(SUMIFS(XXX_I!I12:I51,XXX_I!C12:C51,"=DS",XXX_I!E12:E51,"=2",XXX_I!D12:D51,"=DO")))+IF(XXX_I!L7&lt;&gt;0,XXX_I!L7*(SUMIFS(XXX_I!O12:O51,XXX_I!C12:C51,"=DS",XXX_I!E12:E51,"=2",XXX_I!D12:D51,"=DO")),14*(SUMIFS(XXX_I!O12:O51,XXX_I!C12:C51,"=DS",XXX_I!E12:E51,"=2",XXX_I!D12:D51,"=DO")))</f>
        <v>560</v>
      </c>
      <c r="D43" s="218"/>
      <c r="E43" s="219"/>
      <c r="F43" s="220"/>
      <c r="G43" s="185"/>
      <c r="H43" s="186"/>
      <c r="I43" s="217"/>
      <c r="K43" s="189"/>
      <c r="L43" s="274"/>
    </row>
    <row r="44" spans="1:12" ht="47.25" customHeight="1" thickBot="1">
      <c r="A44" s="191" t="s">
        <v>50</v>
      </c>
      <c r="B44" s="283" t="str">
        <f>IF((XXX_I!C12="DC")*(XXX_I!E12&lt;&gt;0),XXX_I!B12&amp;", ","")&amp;IF((XXX_I!C13="DC")*(XXX_I!E13&lt;&gt;0),XXX_I!B13&amp;", ","")&amp;IF((XXX_I!C14="DC")*(XXX_I!E14&lt;&gt;0),XXX_I!B14&amp;", ","")&amp;IF((XXX_I!C15="DC")*(XXX_I!E15&lt;&gt;0),XXX_I!B15&amp;", ","")&amp;IF((XXX_I!C16="DC")*(XXX_I!E16&lt;&gt;0),XXX_I!B16&amp;", ","")&amp;IF((XXX_I!C17="DC")*(XXX_I!E17&lt;&gt;0),XXX_I!B17&amp;", ","")&amp;IF((XXX_I!C18="DC")*(XXX_I!E18&lt;&gt;0),XXX_I!B18&amp;", ","")&amp;IF((XXX_I!C20="DC")*(XXX_I!E20&lt;&gt;0),XXX_I!B20&amp;", ","")&amp;IF((XXX_I!C22="DC")*(XXX_I!E22&lt;&gt;0),XXX_I!B22&amp;", ","")&amp;IF((XXX_I!C23="DC")*(XXX_I!E23&lt;&gt;0),XXX_I!B23&amp;", ","")&amp;IF((XXX_I!C24="DC")*(XXX_I!E24&lt;&gt;0),XXX_I!B24&amp;", ","")&amp;IF((XXX_I!C25="DC")*(XXX_I!E25&lt;&gt;0),XXX_I!B25&amp;", ","")&amp;IF((XXX_I!C26="DC")*(XXX_I!E26&lt;&gt;0),XXX_I!B26&amp;", ","")&amp;IF((XXX_I!C27="DC")*(XXX_I!E27&lt;&gt;0),XXX_I!B27&amp;", ","")&amp;IF((XXX_I!C28="DC")*(XXX_I!E28&lt;&gt;0),XXX_I!B28&amp;", ","")&amp;IF((XXX_I!C29="DC")*(XXX_I!E29&lt;&gt;0),XXX_I!B29&amp;", ","")&amp;IF((XXX_I!C30="DC")*(XXX_I!E30&lt;&gt;0),XXX_I!B30&amp;", ","")&amp;IF((XXX_I!C31="DC")*(XXX_I!E31&lt;&gt;0),XXX_I!B31&amp;", ","")&amp;IF((XXX_I!C33="DC")*(XXX_I!E33&lt;&gt;0),XXX_I!B33&amp;", ","")&amp;IF((XXX_I!C34="DC")*(XXX_I!E34&lt;&gt;0),XXX_I!B34&amp;", ","")&amp;IF((XXX_I!C35="DC")*(XXX_I!E35&lt;&gt;0),XXX_I!B35&amp;", ","")&amp;IF((XXX_I!C36="DC")*(XXX_I!E36&lt;&gt;0),XXX_I!B36&amp;", ","")&amp;IF((XXX_I!C37="DC")*(XXX_I!E37&lt;&gt;0),XXX_I!B37&amp;", ","")&amp;IF((XXX_I!C38="DC")*(XXX_I!E38&lt;&gt;0),XXX_I!B38&amp;", ","")&amp;IF((XXX_I!C39="DC")*(XXX_I!E39&lt;&gt;0),XXX_I!B39&amp;", ","")&amp;IF((XXX_I!C40="DC")*(XXX_I!E40&lt;&gt;0),XXX_I!B40&amp;", ","")&amp;IF((XXX_I!C41="DC")*(XXX_I!E41&lt;&gt;0),XXX_I!B41&amp;", ","")&amp;IF((XXX_I!C42="DC")*(XXX_I!E42&lt;&gt;0),XXX_I!B42&amp;", ","")&amp;IF((XXX_I!C43="DC")*(XXX_I!E43&lt;&gt;0),XXX_I!B43&amp;", ","")&amp;IF((XXX_I!C44="DC")*(XXX_I!E44&lt;&gt;0),XXX_I!B44&amp;", ","")&amp;IF((XXX_I!C45="DC")*(XXX_I!E45&lt;&gt;0),XXX_I!B45&amp;", ","")&amp;IF((XXX_I!C46="DC")*(XXX_I!E46&lt;&gt;0),XXX_I!B50&amp;", ","")&amp;IF((XXX_I!C47="DC")*(XXX_I!E47&lt;&gt;0),XXX_I!B47&amp;", ","")&amp;IF((XXX_I!C48="DC")*(XXX_I!E48&lt;&gt;0),XXX_I!B48&amp;", ","")&amp;IF((XXX_I!C49="DC")*(XXX_I!E49&lt;&gt;0),XXX_I!B49&amp;", ","")&amp;IF((XXX_I!C50="DC")*(XXX_I!E50&lt;&gt;0),XXX_I!B50&amp;", ","")&amp;IF((XXX_I!C51="DC")*(XXX_I!E51&lt;&gt;0),XXX_I!B51&amp;", ","")</f>
        <v xml:space="preserve">D07LLSL109, D07LLSL225, D07LLSL228, D07LLRL229, , </v>
      </c>
      <c r="C44" s="364">
        <f>IF(XXX_I!F7&lt;&gt;0,XXX_I!F7*(SUMIFS(XXX_I!F12:F51,XXX_I!C12:C51,"=DC",XXX_I!E12:E51,"=1",XXX_I!D12:D51,"&lt;&gt;DF")+SUMIFS(XXX_I!G12:G51,XXX_I!C12:C51,"=DC",XXX_I!E12:E51,"=1",XXX_I!D12:D51,"&lt;&gt;DF")+SUMIFS(XXX_I!H12:H51,XXX_I!C12:C51,"=DC",XXX_I!E12:E51,"=1",XXX_I!D12:D51,"&lt;&gt;DF")+SUMIFS(XXX_I!I12:I51,XXX_I!C12:C51,"=DC",XXX_I!E12:E51,"=1",XXX_I!D12:D51,"&lt;&gt;DF")),14*(SUMIFS(XXX_I!F12:F51,XXX_I!C12:C51,"=DC",XXX_I!E12:E51,"=1",XXX_I!D12:D51,"&lt;&gt;DF")+SUMIFS(XXX_I!G12:G51,XXX_I!C12:C51,"=DC",XXX_I!E12:E51,"=1",XXX_I!D12:D51,"&lt;&gt;DF")+SUMIFS(XXX_I!H12:H51,XXX_I!C12:C51,"=DC",XXX_I!E12:E51,"=1",XXX_I!D12:D51,"&lt;&gt;DF")+SUMIFS(XXX_I!I12:I51,XXX_I!C12:C51,"=DC",XXX_I!E12:E51,"=1",XXX_I!D12:D51,"&lt;&gt;DF")))+IF(XXX_I!L7&lt;&gt;0,XXX_I!L7*(SUMIFS(XXX_I!L12:L51,XXX_I!C12:C51,"=DC",XXX_I!E12:E51,"=1",XXX_I!D12:D51,"&lt;&gt;DF")+SUMIFS(XXX_I!M12:M51,XXX_I!C12:C51,"=DC",XXX_I!E12:E51,"=1",XXX_I!D12:D51,"&lt;&gt;DF")+SUMIFS(XXX_I!N12:N51,XXX_I!C12:C51,"=DC",XXX_I!E12:E51,"=1",XXX_I!D12:D51,"&lt;&gt;DF")+SUMIFS(XXX_I!O12:O51,XXX_I!C12:C51,"=DC",XXX_I!E12:E51,"=1",XXX_I!D12:D51,"&lt;&gt;DF")),14*(SUMIFS(XXX_I!L12:L51,XXX_I!C12:C51,"=DC",XXX_I!E12:E51,"=1",XXX_I!D12:D51,"&lt;&gt;DF")+SUMIFS(XXX_I!M12:M51,XXX_I!C12:C51,"=DC",XXX_I!E12:E51,"=1",XXX_I!D12:D51,"&lt;&gt;DF")+SUMIFS(XXX_I!N12:N51,XXX_I!C12:C51,"=DC",XXX_I!E12:E51,"=1",XXX_I!D12:D51,"&lt;&gt;DF")+SUMIFS(XXX_I!O12:O51,XXX_I!C12:C51,"=DC",XXX_I!E12:E51,"=1",XXX_I!D12:D51,"&lt;&gt;DF")))+IF(XXX_I!F7&lt;&gt;0,XXX_I!F7*(SUMIFS(XXX_I!I12:I51,XXX_I!C12:C51,"=DC",XXX_I!E12:E51,"=2",XXX_I!D12:D51,"=DO")),14*(SUMIFS(XXX_I!I12:I51,XXX_I!C12:C51,"=DC",XXX_I!E12:E51,"=2",XXX_I!D12:D51,"=DO")))+IF(XXX_I!L7&lt;&gt;0,XXX_I!L7*(SUMIFS(XXX_I!O12:O51,XXX_I!C12:C51,"=DC",XXX_I!E12:E51,"=2",XXX_I!D12:D51,"=DO")),14*(SUMIFS(XXX_I!O12:O51,XXX_I!C12:C51,"=DC",XXX_I!E12:E51,"=2",XXX_I!D12:D51,"=DO")))</f>
        <v>28</v>
      </c>
      <c r="D44" s="221"/>
      <c r="E44" s="222"/>
      <c r="F44" s="223"/>
      <c r="G44" s="226"/>
      <c r="H44" s="227"/>
      <c r="I44" s="217"/>
      <c r="K44" s="189"/>
      <c r="L44" s="274"/>
    </row>
    <row r="45" spans="1:12" ht="10.5" hidden="1" customHeight="1" thickBot="1">
      <c r="A45" s="330"/>
      <c r="B45" s="331"/>
      <c r="C45" s="332"/>
      <c r="D45" s="333"/>
      <c r="E45" s="334"/>
      <c r="F45" s="335"/>
      <c r="G45" s="192"/>
      <c r="H45" s="193"/>
      <c r="I45" s="217"/>
      <c r="K45" s="200"/>
      <c r="L45" s="276"/>
    </row>
    <row r="46" spans="1:12">
      <c r="C46" s="286">
        <f>SUM(C41:C45)</f>
        <v>798</v>
      </c>
      <c r="I46" s="217"/>
    </row>
    <row r="47" spans="1:12" ht="15.75" thickBot="1">
      <c r="A47" s="171" t="s">
        <v>57</v>
      </c>
      <c r="D47" s="172"/>
      <c r="E47" s="172"/>
      <c r="F47" s="172"/>
      <c r="G47" s="172"/>
      <c r="H47" s="172"/>
      <c r="I47" s="217"/>
    </row>
    <row r="48" spans="1:12" s="177" customFormat="1" ht="15.75" thickBot="1">
      <c r="A48" s="175" t="s">
        <v>18</v>
      </c>
      <c r="B48" s="280" t="s">
        <v>17</v>
      </c>
      <c r="C48" s="287" t="s">
        <v>20</v>
      </c>
      <c r="D48" s="175" t="s">
        <v>16</v>
      </c>
      <c r="E48" s="524" t="s">
        <v>22</v>
      </c>
      <c r="F48" s="525"/>
      <c r="G48" s="526" t="s">
        <v>21</v>
      </c>
      <c r="H48" s="527"/>
      <c r="I48" s="224"/>
      <c r="J48" s="292"/>
      <c r="L48" s="277"/>
    </row>
    <row r="49" spans="1:17" ht="78" customHeight="1">
      <c r="A49" s="178" t="s">
        <v>55</v>
      </c>
      <c r="B49" s="281" t="str">
        <f>IF((XXX_I!D12="DO")*(XXX_I!E12&lt;&gt;0),XXX_I!B12&amp;", ","")&amp;IF((XXX_I!D13="DO")*(XXX_I!E13&lt;&gt;0),XXX_I!B13&amp;", ","")&amp;IF((XXX_I!D14="DO")*(XXX_I!E14&lt;&gt;0),XXX_I!B14&amp;", ","")&amp;IF((XXX_I!D15="DO")*(XXX_I!E15&lt;&gt;0),XXX_I!B15&amp;", ","")&amp;IF((XXX_I!D16="DO")*(XXX_I!E16&lt;&gt;0),XXX_I!B16&amp;", ","")&amp;IF((XXX_I!D17="DO")*(XXX_I!E17&lt;&gt;0),XXX_I!B17&amp;", ","")&amp;IF((XXX_I!D18="DO")*(XXX_I!E18&lt;&gt;0),XXX_I!B18&amp;", ","")&amp;IF((XXX_I!D20="DO")*(XXX_I!E20&lt;&gt;0),XXX_I!B20&amp;", ","")&amp;IF((XXX_I!D22="DO")*(XXX_I!E22&lt;&gt;0),XXX_I!B22&amp;", ","")&amp;IF((XXX_I!D23="DO")*(XXX_I!E23&lt;&gt;0),XXX_I!B23&amp;", ","")&amp;IF((XXX_I!D24="DO")*(XXX_I!E24&lt;&gt;0),XXX_I!B24&amp;", ","")&amp;IF((XXX_I!D25="DO")*(XXX_I!E25&lt;&gt;0),XXX_I!B25&amp;", ","")&amp;IF((XXX_I!D26="DO")*(XXX_I!E26&lt;&gt;0),XXX_I!B26&amp;", ","")&amp;IF((XXX_I!D27="DO")*(XXX_I!E27&lt;&gt;0),XXX_I!B27&amp;", ","")&amp;IF((XXX_I!D28="DO")*(XXX_I!E28&lt;&gt;0),XXX_I!B28&amp;", ","")&amp;IF((XXX_I!D29="DO")*(XXX_I!E29&lt;&gt;0),XXX_I!B29&amp;", ","")&amp;IF((XXX_I!D30="DO")*(XXX_I!E30&lt;&gt;0),XXX_I!B30&amp;", ","")&amp;IF((XXX_I!D31="DO")*(XXX_I!E31&lt;&gt;0),XXX_I!B31&amp;", ","")&amp;IF((XXX_I!D33="DO")*(XXX_I!E33&lt;&gt;0),XXX_I!B33&amp;", ","")&amp;IF((XXX_I!D34="DO")*(XXX_I!E34&lt;&gt;0),XXX_I!B34&amp;", ","")&amp;IF((XXX_I!D35="DO")*(XXX_I!E35&lt;&gt;0),XXX_I!B35&amp;", ","")&amp;IF((XXX_I!D36="DO")*(XXX_I!E36&lt;&gt;0),XXX_I!B36&amp;", ","")&amp;IF((XXX_I!D37="DO")*(XXX_I!E37&lt;&gt;0),XXX_I!B37&amp;", ","")&amp;IF((XXX_I!D38="DO")*(XXX_I!E38&lt;&gt;0),XXX_I!B38&amp;", ","")&amp;IF((XXX_I!D39="DO")*(XXX_I!E39&lt;&gt;0),XXX_I!B39&amp;", ","")&amp;IF((XXX_I!D40="DO")*(XXX_I!E40&lt;&gt;0),XXX_I!B40&amp;", ","")&amp;IF((XXX_I!D41="DO")*(XXX_I!E41&lt;&gt;0),XXX_I!B41&amp;", ","")&amp;IF((XXX_I!D42="DO")*(XXX_I!E42&lt;&gt;0),XXX_I!B42&amp;", ","")&amp;IF((XXX_I!D43="DO")*(XXX_I!E43&lt;&gt;0),XXX_I!B43&amp;", ","")&amp;IF((XXX_I!D44="DO")*(XXX_I!E44&lt;&gt;0),XXX_I!B44&amp;", ","")&amp;IF((XXX_I!D45="DO")*(XXX_I!E45&lt;&gt;0),XXX_I!B45&amp;", ","")&amp;IF((XXX_I!D46="DO")*(XXX_I!E46&lt;&gt;0),XXX_I!B46&amp;", ","")&amp;IF((XXX_I!D47="DO")*(XXX_I!E47&lt;&gt;0),XXX_I!B47&amp;", ","")&amp;IF((XXX_I!D48="DO")*(XXX_I!E48&lt;&gt;0),XXX_I!B48&amp;", ","")&amp;IF((XXX_I!D49="DO")*(XXX_I!E49&lt;&gt;0),XXX_I!B49&amp;", ","")&amp;IF((XXX_I!D50="DO")*(XXX_I!E50&lt;&gt;0),XXX_I!B50&amp;", ","")&amp;IF((XXX_I!D51="DO")*(XXX_I!E51&lt;&gt;0),XXX_I!B51&amp;", ","")</f>
        <v xml:space="preserve">D07LLSL101, D07LLSL102, D07LLSL103, D07LLSL104, D07LLSL105, D07LLSL106, D07LLSL213, D07LLSL214, D07LLSL215, D07LLSL216, D07LLSL217, D07LLSL218, D07LLSL219, D07LLSL224, D07LLSL225, </v>
      </c>
      <c r="C49" s="293">
        <f>IF(XXX_I!F7&lt;&gt;0,XXX_I!F7*(SUMIFS(XXX_I!F12:F51,XXX_I!D12:D51,"=DO",XXX_I!E12:E51,"&lt;&gt;0")+SUMIFS(XXX_I!G12:G51,XXX_I!D12:D51,"=DO",XXX_I!E12:E51,"&lt;&gt;0")+SUMIFS(XXX_I!H12:H51,XXX_I!D12:D51,"=DO",XXX_I!E12:E51,"&lt;&gt;0")+SUMIFS(XXX_I!I12:I51,XXX_I!D12:D51,"=DO",XXX_I!E12:E51,"&lt;&gt;0")),14*(SUMIFS(XXX_I!F12:F51,XXX_I!D12:D51,"=DO",XXX_I!E12:E51,"&lt;&gt;0")+SUMIFS(XXX_I!G12:G51,XXX_I!D12:D51,"=DO",XXX_I!E12:E51,"&lt;&gt;0")+SUMIFS(XXX_I!H12:H51,XXX_I!D12:D51,"=DO",XXX_I!E12:E51,"&lt;&gt;0")+SUMIFS(XXX_I!I12:I51,XXX_I!D12:D51,"=DO",XXX_I!E12:E51,"&lt;&gt;0")))+IF(XXX_I!L7&lt;&gt;0,XXX_I!L7*(SUMIFS(XXX_I!L12:L51,XXX_I!D12:D51,"=DO",XXX_I!E12:E51,"&lt;&gt;0")+SUMIFS(XXX_I!M12:M51,XXX_I!D12:D51,"=DO",XXX_I!E12:E51,"&lt;&gt;0")+SUMIFS(XXX_I!N12:N51,XXX_I!D12:D51,"=DO",XXX_I!E12:E51,"&lt;&gt;0")+SUMIFS(XXX_I!O12:O51,XXX_I!D12:D51,"=DO",XXX_I!E12:E51,"&lt;&gt;0")),14*(SUMIFS(XXX_I!L12:L51,XXX_I!D12:D51,"=DO",XXX_I!E12:E51,"&lt;&gt;0")+SUMIFS(XXX_I!M12:M51,XXX_I!D12:D51,"=DO",XXX_I!E12:E51,"&lt;&gt;0")+SUMIFS(XXX_I!N12:N51,XXX_I!D12:D51,"=DO",XXX_I!E12:E51,"&lt;&gt;0")+SUMIFS(XXX_I!O12:O51,XXX_I!D12:D51,"=DO",XXX_I!E12:E51,"&lt;&gt;0")))</f>
        <v>644</v>
      </c>
      <c r="D49" s="214"/>
      <c r="E49" s="215"/>
      <c r="F49" s="216"/>
      <c r="G49" s="180"/>
      <c r="H49" s="181"/>
      <c r="I49" s="217"/>
    </row>
    <row r="50" spans="1:17" ht="30">
      <c r="A50" s="183" t="s">
        <v>56</v>
      </c>
      <c r="B50" s="282" t="str">
        <f>IF((XXX_I!D12="DA")*(XXX_I!E12&lt;&gt;0),XXX_I!B12&amp;", ","")&amp;IF((XXX_I!D13="DA")*(XXX_I!E13&lt;&gt;0),XXX_I!B13&amp;", ","")&amp;IF((XXX_I!D14="DA")*(XXX_I!E14&lt;&gt;0),XXX_I!B14&amp;", ","")&amp;IF((XXX_I!D15="DA")*(XXX_I!E15&lt;&gt;0),XXX_I!B15&amp;", ","")&amp;IF((XXX_I!D16="DA")*(XXX_I!E16&lt;&gt;0),XXX_I!B16&amp;", ","")&amp;IF((XXX_I!D17="DA")*(XXX_I!E17&lt;&gt;0),XXX_I!B17&amp;", ","")&amp;IF((XXX_I!D18="DA")*(XXX_I!E18&lt;&gt;0),XXX_I!B18&amp;", ","")&amp;IF((XXX_I!D20="DA")*(XXX_I!E20&lt;&gt;0),XXX_I!B20&amp;", ","")&amp;IF((XXX_I!D22="DA")*(XXX_I!E22&lt;&gt;0),XXX_I!B22&amp;", ","")&amp;IF((XXX_I!D23="DA")*(XXX_I!E23&lt;&gt;0),XXX_I!B23&amp;", ","")&amp;IF((XXX_I!D24="DA")*(XXX_I!E24&lt;&gt;0),XXX_I!B24&amp;", ","")&amp;IF((XXX_I!D25="DA")*(XXX_I!E25&lt;&gt;0),XXX_I!B25&amp;", ","")&amp;IF((XXX_I!D26="DA")*(XXX_I!E26&lt;&gt;0),XXX_I!B26&amp;", ","")&amp;IF((XXX_I!D27="DA")*(XXX_I!E27&lt;&gt;0),XXX_I!B27&amp;", ","")&amp;IF((XXX_I!D28="DA")*(XXX_I!E28&lt;&gt;0),XXX_I!B28&amp;", ","")&amp;IF((XXX_I!D29="DA")*(XXX_I!E29&lt;&gt;0),XXX_I!B29&amp;", ","")&amp;IF((XXX_I!D30="DA")*(XXX_I!E30&lt;&gt;0),XXX_I!B30&amp;", ","")&amp;IF((XXX_I!D31="DA")*(XXX_I!E31&lt;&gt;0),XXX_I!B31&amp;", ","")&amp;IF((XXX_I!D33="DA")*(XXX_I!E33&lt;&gt;0),XXX_I!B33&amp;", ","")&amp;IF((XXX_I!D34="DA")*(XXX_I!E34&lt;&gt;0),XXX_I!B34&amp;", ","")&amp;IF((XXX_I!D35="DA")*(XXX_I!E35&lt;&gt;0),XXX_I!B35&amp;", ","")&amp;IF((XXX_I!D36="DA")*(XXX_I!E36&lt;&gt;0),XXX_I!B36&amp;", ","")&amp;IF((XXX_I!D37="DA")*(XXX_I!E37&lt;&gt;0),XXX_I!B37&amp;", ","")&amp;IF((XXX_I!D38="DA")*(XXX_I!E38&lt;&gt;0),XXX_I!B38&amp;", ","")&amp;IF((XXX_I!D39="DA")*(XXX_I!E39&lt;&gt;0),XXX_I!B39&amp;", ","")&amp;IF((XXX_I!D40="DA")*(XXX_I!E40&lt;&gt;0),XXX_I!B40&amp;", ","")&amp;IF((XXX_I!D41="DA")*(XXX_I!E41&lt;&gt;0),XXX_I!B41&amp;", ","")&amp;IF((XXX_I!D42="DA")*(XXX_I!E42&lt;&gt;0),XXX_I!B42&amp;", ","")&amp;IF((XXX_I!D43="DA")*(XXX_I!E43&lt;&gt;0),XXX_I!B43&amp;", ","")&amp;IF((XXX_I!D44="DA")*(XXX_I!E44&lt;&gt;0),XXX_I!B44&amp;", ","")&amp;IF((XXX_I!D45="DA")*(XXX_I!E45&lt;&gt;0),XXX_I!B45&amp;", ","")&amp;IF((XXX_I!D46="DA")*(XXX_I!E46&lt;&gt;0),XXX_I!B46&amp;", ","")&amp;IF((XXX_I!D47="DA")*(XXX_I!E47&lt;&gt;0),XXX_I!B47&amp;", ","")&amp;IF((XXX_I!D48="DA")*(XXX_I!E48&lt;&gt;0),XXX_I!B48&amp;", ","")&amp;IF((XXX_I!D49="DA")*(XXX_I!E49&lt;&gt;0),XXX_I!B49&amp;", ","")&amp;IF((XXX_I!D50="DA")*(XXX_I!E50&lt;&gt;0),XXX_I!B50&amp;", ","")&amp;IF((XXX_I!D51="DA")*(XXX_I!E51&lt;&gt;0),XXX_I!B51&amp;", ","")</f>
        <v xml:space="preserve">D07LLSL107, D07LLSL109, D07LLSL111, D07LLSL112, D07LLSL220, D07LLSL222, D07LLSL223, </v>
      </c>
      <c r="C50" s="362">
        <f>IF(XXX_I!F7&lt;&gt;0,XXX_I!F7*(SUMIFS(XXX_I!F12:F51,XXX_I!D12:D51,"=DA",XXX_I!E12:E51,"=1")+SUMIFS(XXX_I!G12:G51,XXX_I!D12:D51,"=DA",XXX_I!E12:E51,"=1")+SUMIFS(XXX_I!H12:H51,XXX_I!D12:D51,"=DA",XXX_I!E12:E51,"=1")+SUMIFS(XXX_I!I12:I51,XXX_I!D12:D51,"=DA",XXX_I!E12:E51,"=1")),14*(SUMIFS(XXX_I!F12:F51,XXX_I!D12:D51,"=DA",XXX_I!E12:E51,"=1")+SUMIFS(XXX_I!G12:G51,XXX_I!D12:D51,"=DA",XXX_I!E12:E51,"=1")+SUMIFS(XXX_I!H12:H51,XXX_I!D12:D51,"=DA",XXX_I!E12:E51,"=1")+SUMIFS(XXX_I!I12:I51,XXX_I!D12:D51,"=DA",XXX_I!E12:E51,"=1")))+IF(XXX_I!L7&lt;&gt;0,XXX_I!L7*(SUMIFS(XXX_I!L12:L51,XXX_I!D12:D51,"=DA",XXX_I!E12:E51,"=1")+SUMIFS(XXX_I!M12:M51,XXX_I!D12:D51,"=DA",XXX_I!E12:E51,"=1")+SUMIFS(XXX_I!N12:N51,XXX_I!D12:D51,"=DA",XXX_I!E12:E51,"=1")+SUMIFS(XXX_I!O12:O51,XXX_I!D12:D51,"=DA",XXX_I!E12:E51,"=1")),14*(SUMIFS(XXX_I!L12:L51,XXX_I!D12:D51,"=DA",XXX_I!E12:E51,"=1")+SUMIFS(XXX_I!M12:M51,XXX_I!D12:D51,"=DA",XXX_I!E12:E51,"=1")+SUMIFS(XXX_I!N12:N51,XXX_I!D12:D51,"=DA",XXX_I!E12:E51,"=1")+SUMIFS(XXX_I!O12:O51,XXX_I!D12:D51,"=DA",XXX_I!E12:E51,"=1")))</f>
        <v>154</v>
      </c>
      <c r="D50" s="202"/>
      <c r="E50" s="219"/>
      <c r="F50" s="220"/>
      <c r="G50" s="185"/>
      <c r="H50" s="186"/>
      <c r="I50" s="217"/>
    </row>
    <row r="51" spans="1:17" ht="15.75" thickBot="1">
      <c r="A51" s="191" t="s">
        <v>54</v>
      </c>
      <c r="B51" s="283" t="str">
        <f>IF((XXX_I!D12="DF")*(XXX_I!E12&lt;&gt;0),XXX_I!B12&amp;", ","")&amp;IF((XXX_I!D13="DF")*(XXX_I!E13&lt;&gt;0),XXX_I!B13&amp;", ","")&amp;IF((XXX_I!D14="DF")*(XXX_I!E14&lt;&gt;0),XXX_I!B14&amp;", ","")&amp;IF((XXX_I!D15="DF")*(XXX_I!E15&lt;&gt;0),XXX_I!B15&amp;", ","")&amp;IF((XXX_I!D16="DF")*(XXX_I!E16&lt;&gt;0),XXX_I!B16&amp;", ","")&amp;IF((XXX_I!D17="DF")*(XXX_I!E17&lt;&gt;0),XXX_I!B17&amp;", ","")&amp;IF((XXX_I!D18="DF")*(XXX_I!E18&lt;&gt;0),XXX_I!B18&amp;", ","")&amp;IF((XXX_I!D20="DF")*(XXX_I!E20&lt;&gt;0),XXX_I!B20&amp;", ","")&amp;IF((XXX_I!D22="DF")*(XXX_I!E22&lt;&gt;0),XXX_I!B22&amp;", ","")&amp;IF((XXX_I!D23="DF")*(XXX_I!E23&lt;&gt;0),XXX_I!B23&amp;", ","")&amp;IF((XXX_I!D24="DF")*(XXX_I!E24&lt;&gt;0),XXX_I!B24&amp;", ","")&amp;IF((XXX_I!D25="DF")*(XXX_I!E25&lt;&gt;0),XXX_I!B25&amp;", ","")&amp;IF((XXX_I!D26="DF")*(XXX_I!E26&lt;&gt;0),XXX_I!B26&amp;", ","")&amp;IF((XXX_I!D27="DF")*(XXX_I!E27&lt;&gt;0),XXX_I!B27&amp;", ","")&amp;IF((XXX_I!D28="DF")*(XXX_I!E28&lt;&gt;0),XXX_I!B28&amp;", ","")&amp;IF((XXX_I!D29="DF")*(XXX_I!E29&lt;&gt;0),XXX_I!B29&amp;", ","")&amp;IF((XXX_I!D30="DF")*(XXX_I!E30&lt;&gt;0),XXX_I!B30&amp;", ","")&amp;IF((XXX_I!D31="DF")*(XXX_I!E31&lt;&gt;0),XXX_I!B31&amp;", ","")&amp;IF((XXX_I!D33="DF")*(XXX_I!E33&lt;&gt;0),XXX_I!B33&amp;", ","")&amp;IF((XXX_I!D34="DF")*(XXX_I!E34&lt;&gt;0),XXX_I!B34&amp;", ","")&amp;IF((XXX_I!D35="DF")*(XXX_I!E35&lt;&gt;0),XXX_I!B35&amp;", ","")&amp;IF((XXX_I!D36="DF")*(XXX_I!E36&lt;&gt;0),XXX_I!B36&amp;", ","")&amp;IF((XXX_I!D37="DF")*(XXX_I!E37&lt;&gt;0),XXX_I!B37&amp;", ","")&amp;IF((XXX_I!D38="DF")*(XXX_I!E38&lt;&gt;0),XXX_I!B38&amp;", ","")&amp;IF((XXX_I!D39="DF")*(XXX_I!E39&lt;&gt;0),XXX_I!B39&amp;", ","")&amp;IF((XXX_I!D40="DF")*(XXX_I!E40&lt;&gt;0),XXX_I!B40&amp;", ","")&amp;IF((XXX_I!D41="DF")*(XXX_I!E41&lt;&gt;0),XXX_I!B41&amp;", ","")&amp;IF((XXX_I!D42="DF")*(XXX_I!E42&lt;&gt;0),XXX_I!B42&amp;", ","")&amp;IF((XXX_I!D43="DF")*(XXX_I!E43&lt;&gt;0),XXX_I!B43&amp;", ","")&amp;IF((XXX_I!D44="DF")*(XXX_I!E44&lt;&gt;0),XXX_I!B44&amp;", ","")&amp;IF((XXX_I!D45="DF")*(XXX_I!E45&lt;&gt;0),XXX_I!B45&amp;", ","")&amp;IF((XXX_I!D46="DF")*(XXX_I!E46&lt;&gt;0),XXX_I!B46&amp;", ","")&amp;IF((XXX_I!D47="DF")*(XXX_I!E47&lt;&gt;0),XXX_I!B47&amp;", ","")&amp;IF((XXX_I!D48="DF")*(XXX_I!E48&lt;&gt;0),XXX_I!B48&amp;", ","")&amp;IF((XXX_I!D49="DF")*(XXX_I!E49&lt;&gt;0),XXX_I!B49&amp;", ","")&amp;IF((XXX_I!D50="DF")*(XXX_I!E50&lt;&gt;0),XXX_I!B50&amp;", ","")&amp;IF((XXX_I!D51="DF")*(XXX_I!E51&lt;&gt;0),XXX_I!B51&amp;", ","")</f>
        <v xml:space="preserve">D07LLSL228, D07LLRL229, D07LLRL230, </v>
      </c>
      <c r="C51" s="294">
        <f>IF(XXX_I!F7&lt;&gt;0,XXX_I!F7*(SUMIFS(XXX_I!F12:F51,XXX_I!D12:D51,"=DF",XXX_I!E12:E51,"&gt;=0")+SUMIFS(XXX_I!G12:G51,XXX_I!D12:D51,"=DF",XXX_I!E12:E51,"&gt;=0")+SUMIFS(XXX_I!H12:H51,XXX_I!D12:D51,"=DF",XXX_I!E12:E51,"&gt;=0")+SUMIFS(XXX_I!I12:I51,XXX_I!D12:D51,"=DF",XXX_I!E12:E51,"&gt;=0")),14*(SUMIFS(XXX_I!F12:F51,XXX_I!D12:D51,"=DF",XXX_I!E12:E51,"&gt;=0")+SUMIFS(XXX_I!G12:G51,XXX_I!D12:D51,"=DF",XXX_I!E12:E51,"&gt;=0")+SUMIFS(XXX_I!H12:H51,XXX_I!D12:D51,"=DF",XXX_I!E12:E51,"&gt;=0")+SUMIFS(XXX_I!I12:I51,XXX_I!D12:D51,"=DF",XXX_I!E12:E51,"&gt;=0")))+IF(XXX_I!L7&lt;&gt;0,XXX_I!L7*(SUMIFS(XXX_I!L12:L51,XXX_I!D12:D51,"=DF",XXX_I!E12:E51,"&gt;=0")+SUMIFS(XXX_I!M12:M51,XXX_I!D12:D51,"=DF",XXX_I!E12:E51,"&gt;=0")+SUMIFS(XXX_I!N12:N51,XXX_I!D12:D51,"=DF",XXX_I!E12:E51,"&gt;=0")+SUMIFS(XXX_I!O12:O51,XXX_I!D12:D51,"=DF",XXX_I!E12:E51,"&gt;=0")),14*(SUMIFS(XXX_I!L12:L51,XXX_I!D12:D51,"=DF",XXX_I!E12:E51,"&gt;=0")+SUMIFS(XXX_I!M12:M51,XXX_I!D12:D51,"=DF",XXX_I!E12:E51,"&gt;=0")+SUMIFS(XXX_I!N12:N51,XXX_I!D12:D51,"=DF",XXX_I!E12:E51,"&gt;=0")+SUMIFS(XXX_I!O12:O51,XXX_I!D12:D51,"=DF",XXX_I!E12:E51,"&gt;=0")))</f>
        <v>280</v>
      </c>
      <c r="D51" s="225"/>
      <c r="E51" s="222"/>
      <c r="F51" s="223"/>
      <c r="G51" s="226"/>
      <c r="H51" s="227"/>
      <c r="I51" s="217"/>
    </row>
    <row r="53" spans="1:17">
      <c r="C53" s="286">
        <f>SUM(C49:C50)</f>
        <v>798</v>
      </c>
    </row>
    <row r="54" spans="1:17" ht="18.75">
      <c r="B54" s="319" t="s">
        <v>25</v>
      </c>
    </row>
    <row r="55" spans="1:17" ht="30">
      <c r="D55" s="168"/>
      <c r="E55" s="168"/>
      <c r="F55" s="211" t="s">
        <v>23</v>
      </c>
      <c r="G55" s="212"/>
      <c r="H55" s="213"/>
    </row>
    <row r="56" spans="1:17">
      <c r="A56" s="171" t="s">
        <v>61</v>
      </c>
      <c r="D56" s="172"/>
      <c r="E56" s="172"/>
      <c r="F56" s="172"/>
      <c r="G56" s="168"/>
      <c r="H56" s="168"/>
    </row>
    <row r="57" spans="1:17" ht="15.75" thickBot="1">
      <c r="D57" s="172"/>
      <c r="E57" s="172"/>
      <c r="F57" s="172"/>
      <c r="G57" s="172"/>
      <c r="H57" s="172"/>
    </row>
    <row r="58" spans="1:17" ht="15.75" thickBot="1">
      <c r="A58" s="175" t="s">
        <v>18</v>
      </c>
      <c r="B58" s="280" t="s">
        <v>17</v>
      </c>
      <c r="C58" s="287" t="s">
        <v>20</v>
      </c>
      <c r="D58" s="175" t="s">
        <v>16</v>
      </c>
      <c r="E58" s="524" t="s">
        <v>22</v>
      </c>
      <c r="F58" s="525"/>
      <c r="G58" s="526" t="s">
        <v>21</v>
      </c>
      <c r="H58" s="527"/>
    </row>
    <row r="59" spans="1:17">
      <c r="A59" s="178" t="s">
        <v>46</v>
      </c>
      <c r="B59" s="281" t="str">
        <f>IF((XXX_II!C12="DF")*(XXX_II!E12&lt;&gt;0),XXX_II!B12&amp;", ","")&amp;IF((XXX_II!C14="DF")*(XXX_II!E14&lt;&gt;0),XXX_II!B14&amp;", ","")&amp;IF((XXX_II!C15="DF")*(XXX_II!E15&lt;&gt;0),XXX_II!B15&amp;", ","")&amp;IF((XXX_II!C16="DF")*(XXX_II!E16&lt;&gt;0),XXX_II!B16&amp;", ","")&amp;IF((XXX_II!C17="DF")*(XXX_II!E17&lt;&gt;0),XXX_II!B17&amp;", ","")&amp;IF((XXX_II!C18="DF")*(XXX_II!E18&lt;&gt;0),XXX_II!B18&amp;", ","")&amp;IF((XXX_II!C19="DF")*(XXX_II!E19&lt;&gt;0),XXX_II!B19&amp;", ","")&amp;IF((XXX_II!C20="DF")*(XXX_II!E20&lt;&gt;0),XXX_II!B20&amp;", ","")&amp;IF((XXX_II!C21="DF")*(XXX_II!E21&lt;&gt;0),XXX_II!B21&amp;", ","")&amp;IF((XXX_II!C22="DF")*(XXX_II!E22&lt;&gt;0),XXX_II!B22&amp;", ","")&amp;IF((XXX_II!C23="DF")*(XXX_II!E23&lt;&gt;0),XXX_II!B23&amp;", ","")&amp;IF((XXX_II!C24="DF")*(XXX_II!E24&lt;&gt;0),XXX_II!B24&amp;", ","")&amp;IF((XXX_II!C25="DF")*(XXX_II!E25&lt;&gt;0),XXX_II!B25&amp;", ","")&amp;IF((XXX_II!C26="DF")*(XXX_II!E26&lt;&gt;0),XXX_II!B26&amp;", ","")&amp;IF((XXX_II!C27="DF")*(XXX_II!E27&lt;&gt;0),XXX_II!B27&amp;", ","")&amp;IF((XXX_II!C28="DF")*(XXX_II!E28&lt;&gt;0),XXX_II!B28&amp;", ","")&amp;IF((XXX_II!C29="DF")*(XXX_II!E29&lt;&gt;0),XXX_II!B29&amp;", ","")&amp;IF((XXX_II!C30="DF")*(XXX_II!E30&lt;&gt;0),XXX_II!B30&amp;", ","")&amp;IF((XXX_II!C31="DF")*(XXX_II!E31&lt;&gt;0),XXX_II!B31&amp;", ","")&amp;IF((XXX_II!C32="DF")*(XXX_II!E32&lt;&gt;0),XXX_II!B32&amp;", ","")&amp;IF((XXX_II!C33="DF")*(XXX_II!E33&lt;&gt;0),XXX_II!B33&amp;", ","")&amp;IF((XXX_II!C34="DF")*(XXX_II!E34&lt;&gt;0),XXX_II!B34&amp;", ","")&amp;IF((XXX_II!C35="DF")*(XXX_II!E35&lt;&gt;0),XXX_II!B35&amp;", ","")&amp;IF((XXX_II!C36="DF")*(XXX_II!E36&lt;&gt;0),XXX_II!B36&amp;", ","")&amp;IF((XXX_II!C37="DF")*(XXX_II!E37&lt;&gt;0),XXX_II!B37&amp;", ","")&amp;IF((XXX_II!C38="DF")*(XXX_II!E38&lt;&gt;0),XXX_II!B38&amp;", ","")&amp;IF((XXX_II!C39="DF")*(XXX_II!E39&lt;&gt;0),XXX_II!B39&amp;", ","")&amp;IF((XXX_II!C40="DF")*(XXX_II!E40&lt;&gt;0),XXX_II!B40&amp;", ","")&amp;IF((XXX_II!C41="DF")*(XXX_II!E41&lt;&gt;0),XXX_II!B41&amp;", ","")&amp;IF((XXX_II!C42="DF")*(XXX_II!E42&lt;&gt;0),XXX_II!B42&amp;", ","")&amp;IF((XXX_II!C43="DF")*(XXX_II!E43&lt;&gt;0),XXX_II!B43&amp;", ","")&amp;IF((XXX_II!C44="DF")*(XXX_II!E44&lt;&gt;0),XXX_II!B48&amp;", ","")&amp;IF((XXX_II!C45="DF")*(XXX_II!E45&lt;&gt;0),XXX_II!B45&amp;", ","")&amp;IF((XXX_II!C46="DF")*(XXX_II!E46&lt;&gt;0),XXX_II!B46&amp;", ","")&amp;IF((XXX_II!C47="DF")*(XXX_II!E47&lt;&gt;0),XXX_II!B47&amp;", ","")&amp;IF((XXX_II!C48="DF")*(XXX_II!E48&lt;&gt;0),XXX_II!B48&amp;", ","")&amp;IF((XXX_II!C49="DF")*(XXX_II!E49&lt;&gt;0),XXX_II!B49&amp;", ","")</f>
        <v xml:space="preserve">D07LLSL439, </v>
      </c>
      <c r="C59" s="361">
        <f>IF(XXX_II!F7&lt;&gt;0,XXX_II!F7*(SUMIFS(XXX_II!F12:F49,XXX_II!C12:C49,"=DF",XXX_II!E12:E49,"=1",XXX_II!D12:D49,"&lt;&gt;DF")+SUMIFS(XXX_II!G12:G49,XXX_II!C12:C49,"=DF",XXX_II!E12:E49,"=1",XXX_II!D12:D49,"&lt;&gt;DF")+SUMIFS(XXX_II!H12:H49,XXX_II!C12:C49,"=DF",XXX_II!E12:E49,"=1",XXX_II!D12:D49,"&lt;&gt;DF")+SUMIFS(XXX_II!I12:I49,XXX_II!C12:C49,"=DF",XXX_II!E12:E49,"=1",XXX_II!D12:D49,"&lt;&gt;DF")),14*(SUMIFS(XXX_II!F12:F49,XXX_II!C12:C49,"=DF",XXX_II!E12:E49,"=1",XXX_II!D12:D49,"&lt;&gt;DF")+SUMIFS(XXX_II!G12:G49,XXX_II!C12:C49,"=DF",XXX_II!E12:E49,"=1",XXX_II!D12:D49,"&lt;&gt;DF")+SUMIFS(XXX_II!H12:H49,XXX_II!C12:C49,"=DF",XXX_II!E12:E49,"=1",XXX_II!D12:D49,"&lt;&gt;DF")+SUMIFS(XXX_II!I12:I49,XXX_II!C12:C49,"=DF",XXX_II!E12:E49,"=1",XXX_II!D12:D49,"&lt;&gt;DF")))+IF(XXX_II!L7&lt;&gt;0,XXX_II!L7*(SUMIFS(XXX_II!L12:L49,XXX_II!C12:C49,"=DF",XXX_II!E12:E49,"=1",XXX_II!D12:D49,"&lt;&gt;DF")+SUMIFS(XXX_II!M12:M49,XXX_II!C12:C49,"=DF",XXX_II!E12:E49,"=1",XXX_II!D12:D49,"&lt;&gt;DF")+SUMIFS(XXX_II!N12:N49,XXX_II!C12:C49,"=DF",XXX_II!E12:E49,"=1",XXX_II!D12:D49,"&lt;&gt;DF")+SUMIFS(XXX_II!O12:O49,XXX_II!C12:C49,"=DF",XXX_II!E12:E49,"=1",XXX_II!D12:D49,"&lt;&gt;DF")),14*(SUMIFS(XXX_II!L12:L49,XXX_II!C12:C49,"=DF",XXX_II!E12:E49,"=1",XXX_II!D12:D49,"&lt;&gt;DF")+SUMIFS(XXX_II!M12:M49,XXX_II!C12:C49,"=DF",XXX_II!E12:E49,"=1",XXX_II!D12:D49,"&lt;&gt;DF")+SUMIFS(XXX_II!N12:N49,XXX_II!C12:C49,"=DF",XXX_II!E12:E49,"=1",XXX_II!D12:D49,"&lt;&gt;DF")+SUMIFS(XXX_II!O12:O49,XXX_II!C12:C49,"=DF",XXX_II!E12:E49,"=1",XXX_II!D12:D49,"&lt;&gt;DF")))+IF(XXX_II!F7&lt;&gt;0,XXX_II!F7*(SUMIFS(XXX_II!I12:I49,XXX_II!C12:C49,"=DF",XXX_II!E12:E49,"=2",XXX_II!D12:D49,"=DO")),14*(SUMIFS(XXX_II!I12:I49,XXX_II!C12:C49,"=DF",XXX_II!E12:E49,"=2",XXX_II!D12:D49,"=DO")))+IF(XXX_II!L7&lt;&gt;0,XXX_II!L7*(SUMIFS(XXX_II!O12:O49,XXX_II!C12:C49,"=DF",XXX_II!E12:E49,"=2",XXX_II!D12:D49,"=DO")),14*(SUMIFS(XXX_II!O12:O49,XXX_II!C12:C49,"=DF",XXX_II!E12:E49,"=2",XXX_II!D12:D49,"=DO")))</f>
        <v>56</v>
      </c>
      <c r="D59" s="214"/>
      <c r="E59" s="215"/>
      <c r="F59" s="216"/>
      <c r="G59" s="180"/>
      <c r="H59" s="181"/>
    </row>
    <row r="60" spans="1:17">
      <c r="A60" s="183" t="s">
        <v>48</v>
      </c>
      <c r="B60" s="282" t="str">
        <f>IF((XXX_II!C12="DD")*(XXX_II!E12&lt;&gt;0),XXX_II!B12&amp;", ","")&amp;IF((XXX_II!C14="DD")*(XXX_II!E14&lt;&gt;0),XXX_II!B14&amp;", ","")&amp;IF((XXX_II!C15="DD")*(XXX_II!E15&lt;&gt;0),XXX_II!B15&amp;", ","")&amp;IF((XXX_II!C16="DD")*(XXX_II!E16&lt;&gt;0),XXX_II!B16&amp;", ","")&amp;IF((XXX_II!C17="DD")*(XXX_II!E17&lt;&gt;0),XXX_II!B17&amp;", ","")&amp;IF((XXX_II!C18="DD")*(XXX_II!E18&lt;&gt;0),XXX_II!B18&amp;", ","")&amp;IF((XXX_II!C19="DD")*(XXX_II!E19&lt;&gt;0),XXX_II!B19&amp;", ","")&amp;IF((XXX_II!C20="DD")*(XXX_II!E20&lt;&gt;0),XXX_II!B20&amp;", ","")&amp;IF((XXX_II!C21="DD")*(XXX_II!E21&lt;&gt;0),XXX_II!B21&amp;", ","")&amp;IF((XXX_II!C22="DD")*(XXX_II!E22&lt;&gt;0),XXX_II!B22&amp;", ","")&amp;IF((XXX_II!C23="DD")*(XXX_II!E23&lt;&gt;0),XXX_II!B23&amp;", ","")&amp;IF((XXX_II!C24="DD")*(XXX_II!E24&lt;&gt;0),XXX_II!B24&amp;", ","")&amp;IF((XXX_II!C25="DD")*(XXX_II!E25&lt;&gt;0),XXX_II!B25&amp;", ","")&amp;IF((XXX_II!C26="DD")*(XXX_II!E26&lt;&gt;0),XXX_II!B26&amp;", ","")&amp;IF((XXX_II!C27="DD")*(XXX_II!E27&lt;&gt;0),XXX_II!B27&amp;", ","")&amp;IF((XXX_II!C28="DD")*(XXX_II!E28&lt;&gt;0),XXX_II!B28&amp;", ","")&amp;IF((XXX_II!C29="DD")*(XXX_II!E29&lt;&gt;0),XXX_II!B29&amp;", ","")&amp;IF((XXX_II!C30="DD")*(XXX_II!E30&lt;&gt;0),XXX_II!B30&amp;", ","")&amp;IF((XXX_II!C31="DD")*(XXX_II!E31&lt;&gt;0),XXX_II!B31&amp;", ","")&amp;IF((XXX_II!C32="DD")*(XXX_II!E32&lt;&gt;0),XXX_II!B32&amp;", ","")&amp;IF((XXX_II!C33="DD")*(XXX_II!E33&lt;&gt;0),XXX_II!B33&amp;", ","")&amp;IF((XXX_II!C34="DD")*(XXX_II!E34&lt;&gt;0),XXX_II!B34&amp;", ","")&amp;IF((XXX_II!C35="DD")*(XXX_II!E35&lt;&gt;0),XXX_II!B35&amp;", ","")&amp;IF((XXX_II!C36="DD")*(XXX_II!E36&lt;&gt;0),XXX_II!B36&amp;", ","")&amp;IF((XXX_II!C37="DD")*(XXX_II!E37&lt;&gt;0),XXX_II!B37&amp;", ","")&amp;IF((XXX_II!C38="DD")*(XXX_II!E38&lt;&gt;0),XXX_II!B38&amp;", ","")&amp;IF((XXX_II!C39="DD")*(XXX_II!E39&lt;&gt;0),XXX_II!B39&amp;", ","")&amp;IF((XXX_II!C40="DD")*(XXX_II!E40&lt;&gt;0),XXX_II!B40&amp;", ","")&amp;IF((XXX_II!C41="DD")*(XXX_II!E41&lt;&gt;0),XXX_II!B41&amp;", ","")&amp;IF((XXX_II!C42="DD")*(XXX_II!E42&lt;&gt;0),XXX_II!B42&amp;", ","")&amp;IF((XXX_II!C43="DD")*(XXX_II!E43&lt;&gt;0),XXX_II!B43&amp;", ","")&amp;IF((XXX_II!C44="DD")*(XXX_II!E44&lt;&gt;0),XXX_II!B48&amp;", ","")&amp;IF((XXX_II!C45="DD")*(XXX_II!E45&lt;&gt;0),XXX_II!B45&amp;", ","")&amp;IF((XXX_II!C46="DD")*(XXX_II!E46&lt;&gt;0),XXX_II!B46&amp;", ","")&amp;IF((XXX_II!C47="DD")*(XXX_II!E47&lt;&gt;0),XXX_II!B47&amp;", ","")&amp;IF((XXX_II!C48="DD")*(XXX_II!E48&lt;&gt;0),XXX_II!B48&amp;", ","")&amp;IF((XXX_II!C49="DD")*(XXX_II!E49&lt;&gt;0),XXX_II!B49&amp;", ","")</f>
        <v/>
      </c>
      <c r="C60" s="363">
        <f>IF(XXX_II!F7&lt;&gt;0,XXX_II!F7*(SUMIFS(XXX_II!F12:F49,XXX_II!C12:C49,"=DD",XXX_II!E12:E49,"=1",XXX_II!D12:D49,"&lt;&gt;DF")+SUMIFS(XXX_II!G12:G49,XXX_II!C12:C49,"=DD",XXX_II!E12:E49,"=1",XXX_II!D12:D49,"&lt;&gt;DF")+SUMIFS(XXX_II!H12:H49,XXX_II!C12:C49,"=DD",XXX_II!E12:E49,"=1",XXX_II!D12:D49,"&lt;&gt;DF")+SUMIFS(XXX_II!I12:I49,XXX_II!C12:C49,"=DD",XXX_II!E12:E49,"=1",XXX_II!D12:D49,"&lt;&gt;DF")),14*(SUMIFS(XXX_II!F12:F49,XXX_II!C12:C49,"=DD",XXX_II!E12:E49,"=1",XXX_II!D12:D49,"&lt;&gt;DF")+SUMIFS(XXX_II!G12:G49,XXX_II!C12:C49,"=DD",XXX_II!E12:E49,"=1",XXX_II!D12:D49,"&lt;&gt;DF")+SUMIFS(XXX_II!H12:H49,XXX_II!C12:C49,"=DD",XXX_II!E12:E49,"=1",XXX_II!D12:D49,"&lt;&gt;DF")+SUMIFS(XXX_II!I12:I49,XXX_II!C12:C49,"=DD",XXX_II!E12:E49,"=1",XXX_II!D12:D49,"&lt;&gt;DF")))+IF(XXX_II!L7&lt;&gt;0,XXX_II!L7*(SUMIFS(XXX_II!L12:L49,XXX_II!C12:C49,"=DD",XXX_II!E12:E49,"=1",XXX_II!D12:D49,"&lt;&gt;DF")+SUMIFS(XXX_II!M12:M49,XXX_II!C12:C49,"=DD",XXX_II!E12:E49,"=1",XXX_II!D12:D49,"&lt;&gt;DF")+SUMIFS(XXX_II!N12:N49,XXX_II!C12:C49,"=DD",XXX_II!E12:E49,"=1",XXX_II!D12:D49,"&lt;&gt;DF")+SUMIFS(XXX_II!O12:O49,XXX_II!C12:C49,"=DD",XXX_II!E12:E49,"=1",XXX_II!D12:D49,"&lt;&gt;DF")),14*(SUMIFS(XXX_II!L12:L49,XXX_II!C12:C49,"=DD",XXX_II!E12:E49,"=1",XXX_II!D12:D49,"&lt;&gt;DF")+SUMIFS(XXX_II!M12:M49,XXX_II!C12:C49,"=DD",XXX_II!E12:E49,"=1",XXX_II!D12:D49,"&lt;&gt;DF")+SUMIFS(XXX_II!N12:N49,XXX_II!C12:C49,"=DD",XXX_II!E12:E49,"=1",XXX_II!D12:D49,"&lt;&gt;DF")+SUMIFS(XXX_II!O12:O49,XXX_II!C12:C49,"=DD",XXX_II!E12:E49,"=1",XXX_II!D12:D49,"&lt;&gt;DF")))+IF(XXX_II!F7&lt;&gt;0,XXX_II!F7*(SUMIFS(XXX_II!I12:I49,XXX_II!C12:C49,"=DD",XXX_II!E12:E49,"=2",XXX_II!D12:D49,"=DO")),14*(SUMIFS(XXX_II!I12:I49,XXX_II!C12:C49,"=DD",XXX_II!E12:E49,"=2",XXX_II!D12:D49,"=DO")))+IF(XXX_II!L7&lt;&gt;0,XXX_II!L7*(SUMIFS(XXX_II!O12:O49,XXX_II!C12:C49,"=DD",XXX_II!E12:E49,"=2",XXX_II!D12:D49,"=DO")),14*(SUMIFS(XXX_II!O12:O49,XXX_II!C12:C49,"=DD",XXX_II!E12:E49,"=2",XXX_II!D12:D49,"=DO")))</f>
        <v>0</v>
      </c>
      <c r="D60" s="218"/>
      <c r="E60" s="219"/>
      <c r="F60" s="220"/>
      <c r="G60" s="185"/>
      <c r="H60" s="186"/>
    </row>
    <row r="61" spans="1:17" ht="75">
      <c r="A61" s="183" t="s">
        <v>49</v>
      </c>
      <c r="B61" s="282" t="str">
        <f>IF((XXX_II!C12="DS")*(XXX_II!E12&lt;&gt;0),XXX_II!B12&amp;", ","")&amp;IF((XXX_II!C14="DS")*(XXX_II!E14&lt;&gt;0),XXX_II!B14&amp;", ","")&amp;IF((XXX_II!C15="DS")*(XXX_II!E15&lt;&gt;0),XXX_II!B15&amp;", ","")&amp;IF((XXX_II!C16="DS")*(XXX_II!E16&lt;&gt;0),XXX_II!B16&amp;", ","")&amp;IF((XXX_II!C17="DS")*(XXX_II!E17&lt;&gt;0),XXX_II!B17&amp;", ","")&amp;IF((XXX_II!C18="DS")*(XXX_II!E18&lt;&gt;0),XXX_II!B18&amp;", ","")&amp;IF((XXX_II!C19="DS")*(XXX_II!E19&lt;&gt;0),XXX_II!B19&amp;", ","")&amp;IF((XXX_II!C20="DS")*(XXX_II!E20&lt;&gt;0),XXX_II!B20&amp;", ","")&amp;IF((XXX_II!C21="DS")*(XXX_II!E21&lt;&gt;0),XXX_II!B21&amp;", ","")&amp;IF((XXX_II!C22="DS")*(XXX_II!E22&lt;&gt;0),XXX_II!B22&amp;", ","")&amp;IF((XXX_II!C23="DS")*(XXX_II!E23&lt;&gt;0),XXX_II!B23&amp;", ","")&amp;IF((XXX_II!C24="DS")*(XXX_II!E24&lt;&gt;0),XXX_II!B24&amp;", ","")&amp;IF((XXX_II!C25="DS")*(XXX_II!E25&lt;&gt;0),XXX_II!B25&amp;", ","")&amp;IF((XXX_II!C26="DS")*(XXX_II!E26&lt;&gt;0),XXX_II!B26&amp;", ","")&amp;IF((XXX_II!C27="DS")*(XXX_II!E27&lt;&gt;0),XXX_II!B27&amp;", ","")&amp;IF((XXX_II!C28="DS")*(XXX_II!E28&lt;&gt;0),XXX_II!B28&amp;", ","")&amp;IF((XXX_II!C29="DS")*(XXX_II!E29&lt;&gt;0),XXX_II!B29&amp;", ","")&amp;IF((XXX_II!C30="DS")*(XXX_II!E30&lt;&gt;0),XXX_II!B30&amp;", ","")&amp;IF((XXX_II!C31="DS")*(XXX_II!E31&lt;&gt;0),XXX_II!B31&amp;", ","")&amp;IF((XXX_II!C32="DS")*(XXX_II!E32&lt;&gt;0),XXX_II!B32&amp;", ","")&amp;IF((XXX_II!C33="DS")*(XXX_II!E33&lt;&gt;0),XXX_II!B33&amp;", ","")&amp;IF((XXX_II!C34="DS")*(XXX_II!E34&lt;&gt;0),XXX_II!B34&amp;", ","")&amp;IF((XXX_II!C35="DS")*(XXX_II!E35&lt;&gt;0),XXX_II!B35&amp;", ","")&amp;IF((XXX_II!C36="DS")*(XXX_II!E36&lt;&gt;0),XXX_II!B36&amp;", ","")&amp;IF((XXX_II!C37="DS")*(XXX_II!E37&lt;&gt;0),XXX_II!B37&amp;", ","")&amp;IF((XXX_II!C38="DS")*(XXX_II!E38&lt;&gt;0),XXX_II!B38&amp;", ","")&amp;IF((XXX_II!C39="DS")*(XXX_II!E39&lt;&gt;0),XXX_II!B39&amp;", ","")&amp;IF((XXX_II!C40="DS")*(XXX_II!E40&lt;&gt;0),XXX_II!B40&amp;", ","")&amp;IF((XXX_II!C41="DS")*(XXX_II!E41&lt;&gt;0),XXX_II!B41&amp;", ","")&amp;IF((XXX_II!C42="DS")*(XXX_II!E42&lt;&gt;0),XXX_II!B42&amp;", ","")&amp;IF((XXX_II!C43="DS")*(XXX_II!E43&lt;&gt;0),XXX_II!B43&amp;", ","")&amp;IF((XXX_II!C44="DS")*(XXX_II!E44&lt;&gt;0),XXX_II!B48&amp;", ","")&amp;IF((XXX_II!C45="DS")*(XXX_II!E45&lt;&gt;0),XXX_II!B45&amp;", ","")&amp;IF((XXX_II!C46="DS")*(XXX_II!E46&lt;&gt;0),XXX_II!B46&amp;", ","")&amp;IF((XXX_II!C47="DS")*(XXX_II!E47&lt;&gt;0),XXX_II!B47&amp;", ","")&amp;IF((XXX_II!C48="DS")*(XXX_II!E48&lt;&gt;0),XXX_II!B48&amp;", ","")&amp;IF((XXX_II!C49="DS")*(XXX_II!E49&lt;&gt;0),XXX_II!B49&amp;", ","")</f>
        <v xml:space="preserve">D07LLSL329, D07LLSL331, D07LLSL332, D07LLSL333, D07LLSL334, D07LLSL335, D07LLSL336, D07LLSL337, D07LLSL338, D07LLSL440, D07LLSL441, D07LLSL442, D07LLSL443, D07LLSL444, D07LLSL445, D07LLSL446, D07LLSL447, D07LLSL448, D07LLRL455, </v>
      </c>
      <c r="C61" s="363">
        <f>IF(XXX_II!F7&lt;&gt;0,XXX_II!F7*(SUMIFS(XXX_II!F12:F49,XXX_II!C12:C49,"=DS",XXX_II!E12:E49,"=1",XXX_II!D12:D49,"&lt;&gt;DF")+SUMIFS(XXX_II!G12:G49,XXX_II!C12:C49,"=DS",XXX_II!E12:E49,"=1",XXX_II!D12:D49,"&lt;&gt;DF")+SUMIFS(XXX_II!H12:H49,XXX_II!C12:C49,"=DS",XXX_II!E12:E49,"=1",XXX_II!D12:D49,"&lt;&gt;DF")+SUMIFS(XXX_II!I12:I49,XXX_II!C12:C49,"=DS",XXX_II!E12:E49,"=1",XXX_II!D12:D49,"&lt;&gt;DF")),14*(SUMIFS(XXX_II!F12:F49,XXX_II!C12:C49,"=DS",XXX_II!E12:E49,"=1",XXX_II!D12:D49,"&lt;&gt;DF")+SUMIFS(XXX_II!G12:G49,XXX_II!C12:C49,"=DS",XXX_II!E12:E49,"=1",XXX_II!D12:D49,"&lt;&gt;DF")+SUMIFS(XXX_II!H12:H49,XXX_II!C12:C49,"=DS",XXX_II!E12:E49,"=1",XXX_II!D12:D49,"&lt;&gt;DF")+SUMIFS(XXX_II!I12:I49,XXX_II!C12:C49,"=DS",XXX_II!E12:E49,"=1",XXX_II!D12:D49,"&lt;&gt;DF")))+IF(XXX_II!L7&lt;&gt;0,XXX_II!L7*(SUMIFS(XXX_II!L12:L49,XXX_II!C12:C49,"=DS",XXX_II!E12:E49,"=1",XXX_II!D12:D49,"&lt;&gt;DF")+SUMIFS(XXX_II!M12:M49,XXX_II!C12:C49,"=DS",XXX_II!E12:E49,"=1",XXX_II!D12:D49,"&lt;&gt;DF")+SUMIFS(XXX_II!N12:N49,XXX_II!C12:C49,"=DS",XXX_II!E12:E49,"=1",XXX_II!D12:D49,"&lt;&gt;DF")+SUMIFS(XXX_II!O12:O49,XXX_II!C12:C49,"=DS",XXX_II!E12:E49,"=1",XXX_II!D12:D49,"&lt;&gt;DF")),14*(SUMIFS(XXX_II!L12:L49,XXX_II!C12:C49,"=DS",XXX_II!E12:E49,"=1",XXX_II!D12:D49,"&lt;&gt;DF")+SUMIFS(XXX_II!M12:M49,XXX_II!C12:C49,"=DS",XXX_II!E12:E49,"=1",XXX_II!D12:D49,"&lt;&gt;DF")+SUMIFS(XXX_II!N12:N49,XXX_II!C12:C49,"=DS",XXX_II!E12:E49,"=1",XXX_II!D12:D49,"&lt;&gt;DF")+SUMIFS(XXX_II!O12:O49,XXX_II!C12:C49,"=DS",XXX_II!E12:E49,"=1",XXX_II!D12:D49,"&lt;&gt;DF")))+IF(XXX_II!F7&lt;&gt;0,XXX_II!F7*(SUMIFS(XXX_II!I12:I49,XXX_II!C12:C49,"=DS",XXX_II!E12:E49,"=2",XXX_II!D12:D49,"=DO")),14*(SUMIFS(XXX_II!I12:I49,XXX_II!C12:C49,"=DS",XXX_II!E12:E49,"=2",XXX_II!D12:D49,"=DO")))+IF(XXX_II!L7&lt;&gt;0,XXX_II!L7*(SUMIFS(XXX_II!O12:O49,XXX_II!C12:C49,"=DS",XXX_II!E12:E49,"=2",XXX_II!D12:D49,"=DO")),14*(SUMIFS(XXX_II!O12:O49,XXX_II!C12:C49,"=DS",XXX_II!E12:E49,"=2",XXX_II!D12:D49,"=DO")))</f>
        <v>714</v>
      </c>
      <c r="D61" s="218"/>
      <c r="E61" s="219"/>
      <c r="F61" s="220"/>
      <c r="G61" s="185"/>
      <c r="H61" s="186"/>
      <c r="I61" s="188"/>
      <c r="O61" s="228"/>
      <c r="Q61" s="228"/>
    </row>
    <row r="62" spans="1:17" ht="15.75" thickBot="1">
      <c r="A62" s="191" t="s">
        <v>50</v>
      </c>
      <c r="B62" s="283" t="str">
        <f>IF((XXX_II!C12="DC")*(XXX_II!E12&lt;&gt;0),XXX_II!B12&amp;", ","")&amp;IF((XXX_II!C14="DC")*(XXX_II!E14&lt;&gt;0),XXX_II!B14&amp;", ","")&amp;IF((XXX_II!C15="DC")*(XXX_II!E15&lt;&gt;0),XXX_II!B15&amp;", ","")&amp;IF((XXX_II!C16="DC")*(XXX_II!E16&lt;&gt;0),XXX_II!B16&amp;", ","")&amp;IF((XXX_II!C17="DC")*(XXX_II!E17&lt;&gt;0),XXX_II!B17&amp;", ","")&amp;IF((XXX_II!C18="DC")*(XXX_II!E18&lt;&gt;0),XXX_II!B18&amp;", ","")&amp;IF((XXX_II!C19="DC")*(XXX_II!E19&lt;&gt;0),XXX_II!B19&amp;", ","")&amp;IF((XXX_II!C20="DC")*(XXX_II!E20&lt;&gt;0),XXX_II!B20&amp;", ","")&amp;IF((XXX_II!C21="DC")*(XXX_II!E21&lt;&gt;0),XXX_II!B21&amp;", ","")&amp;IF((XXX_II!C22="DC")*(XXX_II!E22&lt;&gt;0),XXX_II!B22&amp;", ","")&amp;IF((XXX_II!C23="DC")*(XXX_II!E23&lt;&gt;0),XXX_II!B23&amp;", ","")&amp;IF((XXX_II!C24="DC")*(XXX_II!E24&lt;&gt;0),XXX_II!B24&amp;", ","")&amp;IF((XXX_II!C25="DC")*(XXX_II!E25&lt;&gt;0),XXX_II!B25&amp;", ","")&amp;IF((XXX_II!C26="DC")*(XXX_II!E26&lt;&gt;0),XXX_II!B26&amp;", ","")&amp;IF((XXX_II!C27="DC")*(XXX_II!E27&lt;&gt;0),XXX_II!B27&amp;", ","")&amp;IF((XXX_II!C28="DC")*(XXX_II!E28&lt;&gt;0),XXX_II!B28&amp;", ","")&amp;IF((XXX_II!C29="DC")*(XXX_II!E29&lt;&gt;0),XXX_II!B29&amp;", ","")&amp;IF((XXX_II!C30="DC")*(XXX_II!E30&lt;&gt;0),XXX_II!B30&amp;", ","")&amp;IF((XXX_II!C31="DC")*(XXX_II!E31&lt;&gt;0),XXX_II!B31&amp;", ","")&amp;IF((XXX_II!C32="DC")*(XXX_II!E32&lt;&gt;0),XXX_II!B32&amp;", ","")&amp;IF((XXX_II!C33="DC")*(XXX_II!E33&lt;&gt;0),XXX_II!B33&amp;", ","")&amp;IF((XXX_II!C34="DC")*(XXX_II!E34&lt;&gt;0),XXX_II!B34&amp;", ","")&amp;IF((XXX_II!C35="DC")*(XXX_II!E35&lt;&gt;0),XXX_II!B35&amp;", ","")&amp;IF((XXX_II!C36="DC")*(XXX_II!E36&lt;&gt;0),XXX_II!B36&amp;", ","")&amp;IF((XXX_II!C37="DC")*(XXX_II!E37&lt;&gt;0),XXX_II!B37&amp;", ","")&amp;IF((XXX_II!C38="DC")*(XXX_II!E38&lt;&gt;0),XXX_II!B38&amp;", ","")&amp;IF((XXX_II!C39="DC")*(XXX_II!E39&lt;&gt;0),XXX_II!B39&amp;", ","")&amp;IF((XXX_II!C40="DC")*(XXX_II!E40&lt;&gt;0),XXX_II!B40&amp;", ","")&amp;IF((XXX_II!C41="DC")*(XXX_II!E41&lt;&gt;0),XXX_II!B41&amp;", ","")&amp;IF((XXX_II!C42="DC")*(XXX_II!E42&lt;&gt;0),XXX_II!B42&amp;", ","")&amp;IF((XXX_II!C43="DC")*(XXX_II!E43&lt;&gt;0),XXX_II!B43&amp;", ","")&amp;IF((XXX_II!C44="DC")*(XXX_II!E44&lt;&gt;0),XXX_II!B48&amp;", ","")&amp;IF((XXX_II!C45="DC")*(XXX_II!E45&lt;&gt;0),XXX_II!B45&amp;", ","")&amp;IF((XXX_II!C46="DC")*(XXX_II!E46&lt;&gt;0),XXX_II!B46&amp;", ","")&amp;IF((XXX_II!C47="DC")*(XXX_II!E47&lt;&gt;0),XXX_II!B47&amp;", ","")&amp;IF((XXX_II!C48="DC")*(XXX_II!E48&lt;&gt;0),XXX_II!B48&amp;", ","")&amp;IF((XXX_II!C49="DC")*(XXX_II!E49&lt;&gt;0),XXX_II!B49&amp;", ","")</f>
        <v xml:space="preserve">D07LLSL449, D07LLSL453, , </v>
      </c>
      <c r="C62" s="364">
        <f>IF(XXX_II!F7&lt;&gt;0,XXX_II!F7*(SUMIFS(XXX_II!F12:F49,XXX_II!C12:C49,"=DC",XXX_II!E12:E49,"=1",XXX_II!D12:D49,"&lt;&gt;DF")+SUMIFS(XXX_II!G12:G49,XXX_II!C12:C49,"=DC",XXX_II!E12:E49,"=1",XXX_II!D12:D49,"&lt;&gt;DF")+SUMIFS(XXX_II!H12:H49,XXX_II!C12:C49,"=DC",XXX_II!E12:E49,"=1",XXX_II!D12:D49,"&lt;&gt;DF")+SUMIFS(XXX_II!I12:I49,XXX_II!C12:C49,"=DC",XXX_II!E12:E49,"=1",XXX_II!D12:D49,"&lt;&gt;DF")),14*(SUMIFS(XXX_II!F12:F49,XXX_II!C12:C49,"=DC",XXX_II!E12:E49,"=1",XXX_II!D12:D49,"&lt;&gt;DF")+SUMIFS(XXX_II!G12:G49,XXX_II!C12:C49,"=DC",XXX_II!E12:E49,"=1",XXX_II!D12:D49,"&lt;&gt;DF")+SUMIFS(XXX_II!H12:H49,XXX_II!C12:C49,"=DC",XXX_II!E12:E49,"=1",XXX_II!D12:D49,"&lt;&gt;DF")+SUMIFS(XXX_II!I12:I49,XXX_II!C12:C49,"=DC",XXX_II!E12:E49,"=1",XXX_II!D12:D49,"&lt;&gt;DF")))+IF(XXX_II!L7&lt;&gt;0,XXX_II!L7*(SUMIFS(XXX_II!L12:L49,XXX_II!C12:C49,"=DC",XXX_II!E12:E49,"=1",XXX_II!D12:D49,"&lt;&gt;DF")+SUMIFS(XXX_II!M12:M49,XXX_II!C12:C49,"=DC",XXX_II!E12:E49,"=1",XXX_II!D12:D49,"&lt;&gt;DF")+SUMIFS(XXX_II!N12:N49,XXX_II!C12:C49,"=DC",XXX_II!E12:E49,"=1",XXX_II!D12:D49,"&lt;&gt;DF")+SUMIFS(XXX_II!O12:O49,XXX_II!C12:C49,"=DC",XXX_II!E12:E49,"=1",XXX_II!D12:D49,"&lt;&gt;DF")),14*(SUMIFS(XXX_II!L12:L49,XXX_II!C12:C49,"=DC",XXX_II!E12:E49,"=1",XXX_II!D12:D49,"&lt;&gt;DF")+SUMIFS(XXX_II!M12:M49,XXX_II!C12:C49,"=DC",XXX_II!E12:E49,"=1",XXX_II!D12:D49,"&lt;&gt;DF")+SUMIFS(XXX_II!N12:N49,XXX_II!C12:C49,"=DC",XXX_II!E12:E49,"=1",XXX_II!D12:D49,"&lt;&gt;DF")+SUMIFS(XXX_II!O12:O49,XXX_II!C12:C49,"=DC",XXX_II!E12:E49,"=1",XXX_II!D12:D49,"&lt;&gt;DF")))+IF(XXX_II!F7&lt;&gt;0,XXX_II!F7*(SUMIFS(XXX_II!I12:I49,XXX_II!C12:C49,"=DC",XXX_II!E12:E49,"=2",XXX_II!D12:D49,"=DO")),14*(SUMIFS(XXX_II!I12:I49,XXX_II!C12:C49,"=DC",XXX_II!E12:E49,"=2",XXX_II!D12:D49,"=DO")))+IF(XXX_II!L7&lt;&gt;0,XXX_II!L7*(SUMIFS(XXX_II!O12:O49,XXX_II!C12:C49,"=DC",XXX_II!E12:E49,"=2",XXX_II!D12:D49,"=DO")),14*(SUMIFS(XXX_II!O12:O49,XXX_II!C12:C49,"=DC",XXX_II!E12:E49,"=2",XXX_II!D12:D49,"=DO")))</f>
        <v>0</v>
      </c>
      <c r="D62" s="221"/>
      <c r="E62" s="222"/>
      <c r="F62" s="223"/>
      <c r="G62" s="192"/>
      <c r="H62" s="193"/>
    </row>
    <row r="63" spans="1:17" ht="15.75" hidden="1" thickBot="1">
      <c r="A63" s="295"/>
      <c r="B63" s="283"/>
      <c r="C63" s="318"/>
      <c r="D63" s="221"/>
      <c r="E63" s="222"/>
      <c r="F63" s="223"/>
      <c r="G63" s="226"/>
      <c r="H63" s="227"/>
    </row>
    <row r="64" spans="1:17">
      <c r="C64" s="286">
        <f>SUM(C59:C63)</f>
        <v>770</v>
      </c>
    </row>
    <row r="65" spans="1:9" ht="15.75" thickBot="1">
      <c r="A65" s="171" t="s">
        <v>57</v>
      </c>
      <c r="D65" s="172"/>
      <c r="E65" s="172"/>
      <c r="F65" s="172"/>
      <c r="G65" s="172"/>
      <c r="H65" s="172"/>
    </row>
    <row r="66" spans="1:9" ht="15.75" thickBot="1">
      <c r="A66" s="175" t="s">
        <v>18</v>
      </c>
      <c r="B66" s="280" t="s">
        <v>17</v>
      </c>
      <c r="C66" s="287" t="s">
        <v>20</v>
      </c>
      <c r="D66" s="175" t="s">
        <v>16</v>
      </c>
      <c r="E66" s="524" t="s">
        <v>22</v>
      </c>
      <c r="F66" s="525"/>
      <c r="G66" s="526" t="s">
        <v>21</v>
      </c>
      <c r="H66" s="527"/>
    </row>
    <row r="67" spans="1:9" ht="60">
      <c r="A67" s="328" t="s">
        <v>55</v>
      </c>
      <c r="B67" s="281" t="str">
        <f>IF((XXX_II!D12="DO")*(XXX_II!E12&lt;&gt;0),XXX_II!B12&amp;", ","")&amp;IF((XXX_II!D14="DO")*(XXX_II!E14&lt;&gt;0),XXX_II!B14&amp;", ","")&amp;IF((XXX_II!D15="DO")*(XXX_II!E15&lt;&gt;0),XXX_II!B15&amp;", ","")&amp;IF((XXX_II!D16="DO")*(XXX_II!E16&lt;&gt;0),XXX_II!B16&amp;", ","")&amp;IF((XXX_II!D17="DO")*(XXX_II!E17&lt;&gt;0),XXX_II!B17&amp;", ","")&amp;IF((XXX_II!D18="DO")*(XXX_II!E18&lt;&gt;0),XXX_II!B18&amp;", ","")&amp;IF((XXX_II!D19="DO")*(XXX_II!E19&lt;&gt;0),XXX_II!B19&amp;", ","")&amp;IF((XXX_II!D20="DO")*(XXX_II!E20&lt;&gt;0),XXX_II!B20&amp;", ","")&amp;IF((XXX_II!D21="DO")*(XXX_II!E21&lt;&gt;0),XXX_II!B21&amp;", ","")&amp;IF((XXX_II!D22="DO")*(XXX_II!E22&lt;&gt;0),XXX_II!B22&amp;", ","")&amp;IF((XXX_II!D23="DO")*(XXX_II!E23&lt;&gt;0),XXX_II!B23&amp;", ","")&amp;IF((XXX_II!D24="DO")*(XXX_II!E24&lt;&gt;0),XXX_II!B24&amp;", ","")&amp;IF((XXX_II!D25="DO")*(XXX_II!E25&lt;&gt;0),XXX_II!B25&amp;", ","")&amp;IF((XXX_II!D26="DO")*(XXX_II!E26&lt;&gt;0),XXX_II!B26&amp;", ","")&amp;IF((XXX_II!D27="DO")*(XXX_II!E27&lt;&gt;0),XXX_II!B27&amp;", ","")&amp;IF((XXX_II!D28="DO")*(XXX_II!E28&lt;&gt;0),XXX_II!B28&amp;", ","")&amp;IF((XXX_II!D29="DO")*(XXX_II!E29&lt;&gt;0),XXX_II!B29&amp;", ","")&amp;IF((XXX_II!D30="DO")*(XXX_II!E30&lt;&gt;0),XXX_II!B30&amp;", ","")&amp;IF((XXX_II!D31="DO")*(XXX_II!E31&lt;&gt;0),XXX_II!B31&amp;", ","")&amp;IF((XXX_II!D32="DO")*(XXX_II!E32&lt;&gt;0),XXX_II!B32&amp;", ","")&amp;IF((XXX_II!D33="DO")*(XXX_II!E33&lt;&gt;0),XXX_II!B33&amp;", ","")&amp;IF((XXX_II!D34="DO")*(XXX_II!E34&lt;&gt;0),XXX_II!B34&amp;", ","")&amp;IF((XXX_II!D35="DO")*(XXX_II!E35&lt;&gt;0),XXX_II!B35&amp;", ","")&amp;IF((XXX_II!D36="DO")*(XXX_II!E36&lt;&gt;0),XXX_II!B36&amp;", ","")&amp;IF((XXX_II!D37="DO")*(XXX_II!E37&lt;&gt;0),XXX_II!B37&amp;", ","")&amp;IF((XXX_II!D38="DO")*(XXX_II!E38&lt;&gt;0),XXX_II!B38&amp;", ","")&amp;IF((XXX_II!D39="DO")*(XXX_II!E39&lt;&gt;0),XXX_II!B39&amp;", ","")&amp;IF((XXX_II!D40="DO")*(XXX_II!E40&lt;&gt;0),XXX_II!B40&amp;", ","")&amp;IF((XXX_II!D41="DO")*(XXX_II!E41&lt;&gt;0),XXX_II!B41&amp;", ","")&amp;IF((XXX_II!D42="DO")*(XXX_II!E42&lt;&gt;0),XXX_II!B42&amp;", ","")&amp;IF((XXX_II!D43="DO")*(XXX_II!E43&lt;&gt;0),XXX_II!B43&amp;", ","")&amp;IF((XXX_II!D44="DO")*(XXX_II!E44&lt;&gt;0),XXX_II!B44&amp;", ","")&amp;IF((XXX_II!D45="DO")*(XXX_II!E45&lt;&gt;0),XXX_II!B45&amp;", ","")&amp;IF((XXX_II!D46="DO")*(XXX_II!E46&lt;&gt;0),XXX_II!B46&amp;", ","")&amp;IF((XXX_II!D47="DO")*(XXX_II!E47&lt;&gt;0),XXX_II!B47&amp;", ","")&amp;IF((XXX_II!D48="DO")*(XXX_II!E48&lt;&gt;0),XXX_II!B48&amp;", ","")&amp;IF((XXX_II!D49="DO")*(XXX_II!E49&lt;&gt;0),XXX_II!B49&amp;", ","")</f>
        <v xml:space="preserve">D07LLSL331, D07LLSL332, D07LLSL333, D07LLSL334, D07LLSL335, D07LLSL336, D07LLSL439, D07LLSL440, D07LLSL441, D07LLSL442, D07LLSL443, D07LLSL444, D07LLSL445, D07LLSL448, D07LLSL449, </v>
      </c>
      <c r="C67" s="293">
        <f>IF(XXX_II!F7&lt;&gt;0,XXX_II!F7*(SUMIFS(XXX_II!F12:F49,XXX_II!D12:D49,"=DO",XXX_II!E12:E49,"&lt;&gt;0")+SUMIFS(XXX_II!G12:G49,XXX_II!D12:D49,"=DO",XXX_II!E12:E49,"&lt;&gt;0")+SUMIFS(XXX_II!H12:H49,XXX_II!D12:D49,"=DO",XXX_II!E12:E49,"&lt;&gt;0")+SUMIFS(XXX_II!I12:I49,XXX_II!D12:D49,"=DO",XXX_II!E12:E49,"&lt;&gt;0")),14*(SUMIFS(XXX_II!F12:F49,XXX_II!D12:D49,"=DO",XXX_II!E12:E49,"&lt;&gt;0")+SUMIFS(XXX_II!G12:G49,XXX_II!D12:D49,"=DO",XXX_II!E12:E49,"&lt;&gt;0")+SUMIFS(XXX_II!H12:H49,XXX_II!D12:D49,"=DO",XXX_II!E12:E49,"&lt;&gt;0")+SUMIFS(XXX_II!I12:I49,XXX_II!D12:D49,"=DO",XXX_II!E12:E49,"&lt;&gt;0")))+IF(XXX_II!L7&lt;&gt;0,XXX_II!L7*(SUMIFS(XXX_II!L12:L49,XXX_II!D12:D49,"=DO",XXX_II!E12:E49,"&lt;&gt;0")+SUMIFS(XXX_II!M12:M49,XXX_II!D12:D49,"=DO",XXX_II!E12:E49,"&lt;&gt;0")+SUMIFS(XXX_II!N12:N49,XXX_II!D12:D49,"=DO",XXX_II!E12:E49,"&lt;&gt;0")+SUMIFS(XXX_II!O12:O49,XXX_II!D12:D49,"=DO",XXX_II!E12:E49,"&lt;&gt;0")),14*(SUMIFS(XXX_II!L12:L49,XXX_II!D12:D49,"=DO",XXX_II!E12:E49,"&lt;&gt;0")+SUMIFS(XXX_II!M12:M49,XXX_II!D12:D49,"=DO",XXX_II!E12:E49,"&lt;&gt;0")+SUMIFS(XXX_II!N12:N49,XXX_II!D12:D49,"=DO",XXX_II!E12:E49,"&lt;&gt;0")+SUMIFS(XXX_II!O12:O49,XXX_II!D12:D49,"=DO",XXX_II!E12:E49,"&lt;&gt;0")))</f>
        <v>672</v>
      </c>
      <c r="D67" s="214"/>
      <c r="E67" s="215"/>
      <c r="F67" s="216"/>
      <c r="G67" s="180"/>
      <c r="H67" s="181"/>
      <c r="I67" s="188"/>
    </row>
    <row r="68" spans="1:9" ht="30">
      <c r="A68" s="329" t="s">
        <v>56</v>
      </c>
      <c r="B68" s="282" t="str">
        <f>IF((XXX_II!D12="DA")*(XXX_II!E12&lt;&gt;0),XXX_II!B12&amp;", ","")&amp;IF((XXX_II!D14="DA")*(XXX_II!E14&lt;&gt;0),XXX_II!B14&amp;", ","")&amp;IF((XXX_II!D15="DA")*(XXX_II!E15&lt;&gt;0),XXX_II!B15&amp;", ","")&amp;IF((XXX_II!D16="DA")*(XXX_II!E16&lt;&gt;0),XXX_II!B16&amp;", ","")&amp;IF((XXX_II!D17="DA")*(XXX_II!E17&lt;&gt;0),XXX_II!B17&amp;", ","")&amp;IF((XXX_II!D18="DA")*(XXX_II!E18&lt;&gt;0),XXX_II!B18&amp;", ","")&amp;IF((XXX_II!D19="DA")*(XXX_II!E19&lt;&gt;0),XXX_II!B19&amp;", ","")&amp;IF((XXX_II!D20="DA")*(XXX_II!E20&lt;&gt;0),XXX_II!B20&amp;", ","")&amp;IF((XXX_II!D21="DA")*(XXX_II!E21&lt;&gt;0),XXX_II!B21&amp;", ","")&amp;IF((XXX_II!D22="DA")*(XXX_II!E22&lt;&gt;0),XXX_II!B22&amp;", ","")&amp;IF((XXX_II!D23="DA")*(XXX_II!E23&lt;&gt;0),XXX_II!B23&amp;", ","")&amp;IF((XXX_II!D24="DA")*(XXX_II!E24&lt;&gt;0),XXX_II!B24&amp;", ","")&amp;IF((XXX_II!D25="DA")*(XXX_II!E25&lt;&gt;0),XXX_II!B25&amp;", ","")&amp;IF((XXX_II!D26="DA")*(XXX_II!E26&lt;&gt;0),XXX_II!B26&amp;", ","")&amp;IF((XXX_II!D27="DA")*(XXX_II!E27&lt;&gt;0),XXX_II!B27&amp;", ","")&amp;IF((XXX_II!D28="DA")*(XXX_II!E28&lt;&gt;0),XXX_II!B28&amp;", ","")&amp;IF((XXX_II!D29="DA")*(XXX_II!E29&lt;&gt;0),XXX_II!B29&amp;", ","")&amp;IF((XXX_II!D30="DA")*(XXX_II!E30&lt;&gt;0),XXX_II!B30&amp;", ","")&amp;IF((XXX_II!D31="DA")*(XXX_II!E31&lt;&gt;0),XXX_II!B31&amp;", ","")&amp;IF((XXX_II!D32="DA")*(XXX_II!E32&lt;&gt;0),XXX_II!B32&amp;", ","")&amp;IF((XXX_II!D33="DA")*(XXX_II!E33&lt;&gt;0),XXX_II!B33&amp;", ","")&amp;IF((XXX_II!D34="DA")*(XXX_II!E34&lt;&gt;0),XXX_II!B34&amp;", ","")&amp;IF((XXX_II!D35="DA")*(XXX_II!E35&lt;&gt;0),XXX_II!B35&amp;", ","")&amp;IF((XXX_II!D36="DA")*(XXX_II!E36&lt;&gt;0),XXX_II!B36&amp;", ","")&amp;IF((XXX_II!D37="DA")*(XXX_II!E37&lt;&gt;0),XXX_II!B37&amp;", ","")&amp;IF((XXX_II!D38="DA")*(XXX_II!E38&lt;&gt;0),XXX_II!B38&amp;", ","")&amp;IF((XXX_II!D39="DA")*(XXX_II!E39&lt;&gt;0),XXX_II!B39&amp;", ","")&amp;IF((XXX_II!D40="DA")*(XXX_II!E40&lt;&gt;0),XXX_II!B40&amp;", ","")&amp;IF((XXX_II!D41="DA")*(XXX_II!E41&lt;&gt;0),XXX_II!B41&amp;", ","")&amp;IF((XXX_II!D42="DA")*(XXX_II!E42&lt;&gt;0),XXX_II!B42&amp;", ","")&amp;IF((XXX_II!D43="DA")*(XXX_II!E43&lt;&gt;0),XXX_II!B43&amp;", ","")&amp;IF((XXX_II!D44="DA")*(XXX_II!E44&lt;&gt;0),XXX_II!B44&amp;", ","")&amp;IF((XXX_II!D45="DA")*(XXX_II!E45&lt;&gt;0),XXX_II!B45&amp;", ","")&amp;IF((XXX_II!D46="DA")*(XXX_II!E46&lt;&gt;0),XXX_II!B46&amp;", ","")&amp;IF((XXX_II!D47="DA")*(XXX_II!E47&lt;&gt;0),XXX_II!B47&amp;", ","")&amp;IF((XXX_II!D48="DA")*(XXX_II!E48&lt;&gt;0),XXX_II!B48&amp;", ","")&amp;IF((XXX_II!D49="DA")*(XXX_II!E49&lt;&gt;0),XXX_II!B49&amp;", ","")</f>
        <v xml:space="preserve">D07LLSL329, D07LLSL337, D07LLSL338, D07LLSL446, D07LLSL447, </v>
      </c>
      <c r="C68" s="362">
        <f>IF(XXX_II!F7&lt;&gt;0,XXX_II!F7*(SUMIFS(XXX_II!F12:F49,XXX_II!D12:D49,"=DA",XXX_II!E12:E49,"=1")+SUMIFS(XXX_II!G12:G49,XXX_II!D12:D49,"=DA",XXX_II!E12:E49,"=1")+SUMIFS(XXX_II!H12:H49,XXX_II!D12:D49,"=DA",XXX_II!E12:E49,"=1")+SUMIFS(XXX_II!I12:I49,XXX_II!D12:D49,"=DA",XXX_II!E12:E49,"=1")),14*(SUMIFS(XXX_II!F12:F49,XXX_II!D12:D49,"=DA",XXX_II!E12:E49,"=1")+SUMIFS(XXX_II!G12:G49,XXX_II!D12:D49,"=DA",XXX_II!E12:E49,"=1")+SUMIFS(XXX_II!H12:H49,XXX_II!D12:D49,"=DA",XXX_II!E12:E49,"=1")+SUMIFS(XXX_II!I12:I49,XXX_II!D12:D49,"=DA",XXX_II!E12:E49,"=1")))+IF(XXX_II!L7&lt;&gt;0,XXX_II!L7*(SUMIFS(XXX_II!L12:L49,XXX_II!D12:D49,"=DA",XXX_II!E12:E49,"=1")+SUMIFS(XXX_II!M12:M49,XXX_II!D12:D49,"=DA",XXX_II!E12:E49,"=1")+SUMIFS(XXX_II!N12:N49,XXX_II!D12:D49,"=DA",XXX_II!E12:E49,"=1")+SUMIFS(XXX_II!O12:O49,XXX_II!D12:D49,"=DA",XXX_II!E12:E49,"=1")),14*(SUMIFS(XXX_II!L12:L49,XXX_II!D12:D49,"=DA",XXX_II!E12:E49,"=1")+SUMIFS(XXX_II!M12:M49,XXX_II!D12:D49,"=DA",XXX_II!E12:E49,"=1")+SUMIFS(XXX_II!N12:N49,XXX_II!D12:D49,"=DA",XXX_II!E12:E49,"=1")+SUMIFS(XXX_II!O12:O49,XXX_II!D12:D49,"=DA",XXX_II!E12:E49,"=1")))</f>
        <v>98</v>
      </c>
      <c r="D68" s="202"/>
      <c r="E68" s="219"/>
      <c r="F68" s="220"/>
      <c r="G68" s="185"/>
      <c r="H68" s="186"/>
    </row>
    <row r="69" spans="1:9" ht="15.75" thickBot="1">
      <c r="A69" s="191" t="s">
        <v>54</v>
      </c>
      <c r="B69" s="283" t="str">
        <f>IF((XXX_II!D12="DF")*(XXX_II!E12&lt;&gt;0),XXX_II!B12&amp;", ","")&amp;IF((XXX_II!D14="DF")*(XXX_II!E14&lt;&gt;0),XXX_II!B14&amp;", ","")&amp;IF((XXX_II!D15="DF")*(XXX_II!E15&lt;&gt;0),XXX_II!B15&amp;", ","")&amp;IF((XXX_II!D16="DF")*(XXX_II!E16&lt;&gt;0),XXX_II!B16&amp;", ","")&amp;IF((XXX_II!D17="DF")*(XXX_II!E17&lt;&gt;0),XXX_II!B17&amp;", ","")&amp;IF((XXX_II!D18="DF")*(XXX_II!E18&lt;&gt;0),XXX_II!B18&amp;", ","")&amp;IF((XXX_II!D19="DF")*(XXX_II!E19&lt;&gt;0),XXX_II!B19&amp;", ","")&amp;IF((XXX_II!D20="DF")*(XXX_II!E20&lt;&gt;0),XXX_II!B20&amp;", ","")&amp;IF((XXX_II!D21="DF")*(XXX_II!E21&lt;&gt;0),XXX_II!B21&amp;", ","")&amp;IF((XXX_II!D22="DF")*(XXX_II!E22&lt;&gt;0),XXX_II!B22&amp;", ","")&amp;IF((XXX_II!D23="DF")*(XXX_II!E23&lt;&gt;0),XXX_II!B23&amp;", ","")&amp;IF((XXX_II!D24="DF")*(XXX_II!E24&lt;&gt;0),XXX_II!B24&amp;", ","")&amp;IF((XXX_II!D25="DF")*(XXX_II!E25&lt;&gt;0),XXX_II!B25&amp;", ","")&amp;IF((XXX_II!D26="DF")*(XXX_II!E26&lt;&gt;0),XXX_II!B26&amp;", ","")&amp;IF((XXX_II!D27="DF")*(XXX_II!E27&lt;&gt;0),XXX_II!B27&amp;", ","")&amp;IF((XXX_II!D28="DF")*(XXX_II!E28&lt;&gt;0),XXX_II!B28&amp;", ","")&amp;IF((XXX_II!D29="DF")*(XXX_II!E29&lt;&gt;0),XXX_II!B29&amp;", ","")&amp;IF((XXX_II!D30="DF")*(XXX_II!E30&lt;&gt;0),XXX_II!B30&amp;", ","")&amp;IF((XXX_II!D31="DF")*(XXX_II!E31&lt;&gt;0),XXX_II!B31&amp;", ","")&amp;IF((XXX_II!D32="DF")*(XXX_II!E32&lt;&gt;0),XXX_II!B32&amp;", ","")&amp;IF((XXX_II!D33="DF")*(XXX_II!E33&lt;&gt;0),XXX_II!B33&amp;", ","")&amp;IF((XXX_II!D34="DF")*(XXX_II!E34&lt;&gt;0),XXX_II!B34&amp;", ","")&amp;IF((XXX_II!D35="DF")*(XXX_II!E35&lt;&gt;0),XXX_II!B35&amp;", ","")&amp;IF((XXX_II!D36="DF")*(XXX_II!E36&lt;&gt;0),XXX_II!B36&amp;", ","")&amp;IF((XXX_II!D37="DF")*(XXX_II!E37&lt;&gt;0),XXX_II!B37&amp;", ","")&amp;IF((XXX_II!D38="DF")*(XXX_II!E38&lt;&gt;0),XXX_II!B38&amp;", ","")&amp;IF((XXX_II!D39="DF")*(XXX_II!E39&lt;&gt;0),XXX_II!B39&amp;", ","")&amp;IF((XXX_II!D40="DF")*(XXX_II!E40&lt;&gt;0),XXX_II!B40&amp;", ","")&amp;IF((XXX_II!D41="DF")*(XXX_II!E41&lt;&gt;0),XXX_II!B41&amp;", ","")&amp;IF((XXX_II!D42="DF")*(XXX_II!E42&lt;&gt;0),XXX_II!B42&amp;", ","")&amp;IF((XXX_II!D43="DF")*(XXX_II!E43&lt;&gt;0),XXX_II!B43&amp;", ","")&amp;IF((XXX_II!D44="DF")*(XXX_II!E44&lt;&gt;0),XXX_II!B44&amp;", ","")&amp;IF((XXX_II!D45="DF")*(XXX_II!E45&lt;&gt;0),XXX_II!B45&amp;", ","")&amp;IF((XXX_II!D46="DF")*(XXX_II!E46&lt;&gt;0),XXX_II!B46&amp;", ","")&amp;IF((XXX_II!D47="DF")*(XXX_II!E47&lt;&gt;0),XXX_II!B47&amp;", ","")&amp;IF((XXX_II!D48="DF")*(XXX_II!E48&lt;&gt;0),XXX_II!B48&amp;", ","")&amp;IF((XXX_II!D49="DF")*(XXX_II!E49&lt;&gt;0),XXX_II!B49&amp;", ","")</f>
        <v xml:space="preserve">D07LLSL453, D07LLRL454, D07LLRL455, </v>
      </c>
      <c r="C69" s="294">
        <f>IF(XXX_II!F7&lt;&gt;0,XXX_II!F7*(SUMIFS(XXX_II!F12:F49,XXX_II!D12:D49,"=DF",XXX_II!E12:E49,"&gt;=0")+SUMIFS(XXX_II!G12:G49,XXX_II!D12:D49,"=DF",XXX_II!E12:E49,"&gt;=0")+SUMIFS(XXX_II!H12:H49,XXX_II!D12:D49,"=DF",XXX_II!E12:E49,"&gt;=0")+SUMIFS(XXX_II!I12:I49,XXX_II!D12:D49,"=DF",XXX_II!E12:E49,"&gt;=0")),14*(SUMIFS(XXX_II!F12:F49,XXX_II!D12:D49,"=DF",XXX_II!E12:E49,"&gt;=0")+SUMIFS(XXX_II!G12:G49,XXX_II!D12:D49,"=DF",XXX_II!E12:E49,"&gt;=0")+SUMIFS(XXX_II!H12:H49,XXX_II!D12:D49,"=DF",XXX_II!E12:E49,"&gt;=0")+SUMIFS(XXX_II!I12:I49,XXX_II!D12:D49,"=DF",XXX_II!E12:E49,"&gt;=0")))+IF(XXX_II!L7&lt;&gt;0,XXX_II!L7*(SUMIFS(XXX_II!L12:L49,XXX_II!D12:D49,"=DF",XXX_II!E12:E49,"&gt;=0")+SUMIFS(XXX_II!M12:M49,XXX_II!D12:D49,"=DF",XXX_II!E12:E49,"&gt;=0")+SUMIFS(XXX_II!N12:N49,XXX_II!D12:D49,"=DF",XXX_II!E12:E49,"&gt;=0")+SUMIFS(XXX_II!O12:O49,XXX_II!D12:D49,"=DF",XXX_II!E12:E49,"&gt;=0")),14*(SUMIFS(XXX_II!L12:L49,XXX_II!D12:D49,"=DF",XXX_II!E12:E49,"&gt;=0")+SUMIFS(XXX_II!M12:M49,XXX_II!D12:D49,"=DF",XXX_II!E12:E49,"&gt;=0")+SUMIFS(XXX_II!N12:N49,XXX_II!D12:D49,"=DF",XXX_II!E12:E49,"&gt;=0")+SUMIFS(XXX_II!O12:O49,XXX_II!D12:D49,"=DF",XXX_II!E12:E49,"&gt;=0")))</f>
        <v>364</v>
      </c>
      <c r="D69" s="225"/>
      <c r="E69" s="222"/>
      <c r="F69" s="223"/>
      <c r="G69" s="226"/>
      <c r="H69" s="227"/>
    </row>
    <row r="71" spans="1:9">
      <c r="C71" s="286">
        <f>SUM(C67:C68)</f>
        <v>770</v>
      </c>
    </row>
    <row r="72" spans="1:9" ht="18.75">
      <c r="B72" s="319" t="s">
        <v>26</v>
      </c>
    </row>
    <row r="73" spans="1:9" ht="30">
      <c r="D73" s="168"/>
      <c r="E73" s="168"/>
      <c r="F73" s="211" t="s">
        <v>23</v>
      </c>
      <c r="G73" s="212"/>
      <c r="H73" s="213"/>
    </row>
    <row r="74" spans="1:9">
      <c r="A74" s="171" t="s">
        <v>61</v>
      </c>
      <c r="D74" s="172"/>
      <c r="E74" s="172"/>
      <c r="F74" s="172"/>
      <c r="G74" s="168"/>
      <c r="H74" s="168"/>
    </row>
    <row r="75" spans="1:9" ht="15.75" thickBot="1">
      <c r="D75" s="172"/>
      <c r="E75" s="172"/>
      <c r="F75" s="172"/>
      <c r="G75" s="172"/>
      <c r="H75" s="172"/>
    </row>
    <row r="76" spans="1:9" ht="15.75" thickBot="1">
      <c r="A76" s="175" t="s">
        <v>18</v>
      </c>
      <c r="B76" s="280" t="s">
        <v>17</v>
      </c>
      <c r="C76" s="287" t="s">
        <v>20</v>
      </c>
      <c r="D76" s="175" t="s">
        <v>16</v>
      </c>
      <c r="E76" s="524" t="s">
        <v>22</v>
      </c>
      <c r="F76" s="525"/>
      <c r="G76" s="526" t="s">
        <v>21</v>
      </c>
      <c r="H76" s="527"/>
    </row>
    <row r="77" spans="1:9">
      <c r="A77" s="178" t="s">
        <v>46</v>
      </c>
      <c r="B77" s="281" t="str">
        <f>IF((XXX_III!C12="DF")*(XXX_III!E12&lt;&gt;0),XXX_III!B12&amp;", ","")&amp;IF((XXX_III!C13="DF")*(XXX_III!E13&lt;&gt;0),XXX_III!B13&amp;", ","")&amp;IF((XXX_III!C14="DF")*(XXX_III!E14&lt;&gt;0),XXX_III!B14&amp;", ","")&amp;IF((XXX_III!C15="DF")*(XXX_III!E15&lt;&gt;0),XXX_III!B15&amp;", ","")&amp;IF((XXX_III!C16="DF")*(XXX_III!E16&lt;&gt;0),XXX_III!B16&amp;", ","")&amp;IF((XXX_III!C17="DF")*(XXX_III!E17&lt;&gt;0),XXX_III!B17&amp;", ","")&amp;IF((XXX_III!C18="DF")*(XXX_III!E18&lt;&gt;0),XXX_III!B18&amp;", ","")&amp;IF((XXX_III!C19="DF")*(XXX_III!E19&lt;&gt;0),XXX_III!B19&amp;", ","")&amp;IF((XXX_III!C20="DF")*(XXX_III!E20&lt;&gt;0),XXX_III!B20&amp;", ","")&amp;IF((XXX_III!C21="DF")*(XXX_III!E21&lt;&gt;0),XXX_III!B21&amp;", ","")&amp;IF((XXX_III!C22="DF")*(XXX_III!E22&lt;&gt;0),XXX_III!B22&amp;", ","")&amp;IF((XXX_III!C23="DF")*(XXX_III!E23&lt;&gt;0),XXX_III!B23&amp;", ","")&amp;IF((XXX_III!C32="DF")*(XXX_III!E32&lt;&gt;0),XXX_III!B32&amp;", ","")&amp;IF((XXX_III!C33="DF")*(XXX_III!E33&lt;&gt;0),XXX_III!B33&amp;", ","")&amp;IF((XXX_III!C34="DF")*(XXX_III!E34&lt;&gt;0),XXX_III!B34&amp;", ","")&amp;IF((XXX_III!C35="DF")*(XXX_III!E35&lt;&gt;0),XXX_III!B35&amp;", ","")&amp;IF((XXX_III!C36="DF")*(XXX_III!E36&lt;&gt;0),XXX_III!B36&amp;", ","")&amp;IF((XXX_III!C37="DF")*(XXX_III!E37&lt;&gt;0),XXX_III!B37&amp;", ","")&amp;IF((XXX_III!C38="DF")*(XXX_III!E38&lt;&gt;0),XXX_III!B38&amp;", ","")&amp;IF((XXX_III!C39="DF")*(XXX_III!E39&lt;&gt;0),XXX_III!B39&amp;", ","")&amp;IF((XXX_III!C40="DF")*(XXX_III!E40&lt;&gt;0),XXX_III!B40&amp;", ","")&amp;IF((XXX_III!C41="DF")*(XXX_III!E41&lt;&gt;0),XXX_III!B41&amp;", ","")&amp;IF((XXX_III!C42="DF")*(XXX_III!E42&lt;&gt;0),XXX_III!B42&amp;", ","")&amp;IF((XXX_III!C43="DF")*(XXX_III!E43&lt;&gt;0),XXX_III!B43&amp;", ","")&amp;IF((XXX_III!C44="DF")*(XXX_III!E44&lt;&gt;0),XXX_III!B44&amp;", ","")&amp;IF((XXX_III!C45="DF")*(XXX_III!E45&lt;&gt;0),XXX_III!B45&amp;", ","")&amp;IF((XXX_III!C46="DF")*(XXX_III!E46&lt;&gt;0),XXX_III!B46&amp;", ","")&amp;IF((XXX_III!C47="DF")*(XXX_III!E47&lt;&gt;0),XXX_III!B47&amp;", ","")&amp;IF((XXX_III!C48="DF")*(XXX_III!E48&lt;&gt;0),XXX_III!B48&amp;", ","")&amp;IF((XXX_III!C49="DF")*(XXX_III!E49&lt;&gt;0),XXX_III!B49&amp;", ","")&amp;IF((XXX_III!C50="DF")*(XXX_III!E50&lt;&gt;0),XXX_III!B50&amp;", ","")&amp;IF((XXX_III!C51="DF")*(XXX_III!E51&lt;&gt;0),XXX_III!B55&amp;", ","")&amp;IF((XXX_III!C52="DF")*(XXX_III!E52&lt;&gt;0),XXX_III!B52&amp;", ","")&amp;IF((XXX_III!C53="DF")*(XXX_III!E53&lt;&gt;0),XXX_III!B53&amp;", ","")&amp;IF((XXX_III!C54="DF")*(XXX_III!E54&lt;&gt;0),XXX_III!B54&amp;", ","")&amp;IF((XXX_III!C55="DF")*(XXX_III!E55&lt;&gt;0),XXX_III!B55&amp;", ","")&amp;IF((XXX_III!C56="DF")*(XXX_III!E56&lt;&gt;0),XXX_III!B56&amp;", ","")</f>
        <v xml:space="preserve">D07LLSL682, </v>
      </c>
      <c r="C77" s="361">
        <f>IF(XXX_III!F7&lt;&gt;0,XXX_III!F7*(SUMIFS(XXX_III!F12:F56,XXX_III!C12:C56,"=DF",XXX_III!E12:E56,"=1",XXX_III!D12:D56,"&lt;&gt;DF")+SUMIFS(XXX_III!G12:G56,XXX_III!C12:C56,"=DF",XXX_III!E12:E56,"=1",XXX_III!D12:D56,"&lt;&gt;DF")+SUMIFS(XXX_III!H12:H56,XXX_III!C12:C56,"=DF",XXX_III!E12:E56,"=1",XXX_III!D12:D56,"&lt;&gt;DF")+SUMIFS(XXX_III!I12:I56,XXX_III!C12:C56,"=DF",XXX_III!E12:E56,"=1",XXX_III!D12:D56,"&lt;&gt;DF")),14*(SUMIFS(XXX_III!F12:F56,XXX_III!C12:C56,"=DF",XXX_III!E12:E56,"=1",XXX_III!D12:D56,"&lt;&gt;DF")+SUMIFS(XXX_III!G12:G56,XXX_III!C12:C56,"=DF",XXX_III!E12:E56,"=1",XXX_III!D12:D56,"&lt;&gt;DF")+SUMIFS(XXX_III!H12:H56,XXX_III!C12:C56,"=DF",XXX_III!E12:E56,"=1",XXX_III!D12:D56,"&lt;&gt;DF")+SUMIFS(XXX_III!I12:I56,XXX_III!C12:C56,"=DF",XXX_III!E12:E56,"=1",XXX_III!D12:D56,"&lt;&gt;DF")))+IF(XXX_III!L7&lt;&gt;0,XXX_III!L7*(SUMIFS(XXX_III!L12:L56,XXX_III!C12:C56,"=DF",XXX_III!E12:E56,"=1",XXX_III!D12:D56,"&lt;&gt;DF")+SUMIFS(XXX_III!M12:M56,XXX_III!C12:C56,"=DF",XXX_III!E12:E56,"=1",XXX_III!D12:D56,"&lt;&gt;DF")+SUMIFS(XXX_III!N12:N56,XXX_III!C12:C56,"=DF",XXX_III!E12:E56,"=1",XXX_III!D12:D56,"&lt;&gt;DF")+SUMIFS(XXX_III!O12:O56,XXX_III!C12:C56,"=DF",XXX_III!E12:E56,"=1",XXX_III!D12:D56,"&lt;&gt;DF")),14*(SUMIFS(XXX_III!L12:L56,XXX_III!C12:C56,"=DF",XXX_III!E12:E56,"=1",XXX_III!D12:D56,"&lt;&gt;DF")+SUMIFS(XXX_III!M12:M56,XXX_III!C12:C56,"=DF",XXX_III!E12:E56,"=1",XXX_III!D12:D56,"&lt;&gt;DF")+SUMIFS(XXX_III!N12:N56,XXX_III!C12:C56,"=DF",XXX_III!E12:E56,"=1",XXX_III!D12:D56,"&lt;&gt;DF")+SUMIFS(XXX_III!O12:O56,XXX_III!C12:C56,"=DF",XXX_III!E12:E56,"=1",XXX_III!D12:D56,"&lt;&gt;DF")))+IF(XXX_III!F7&lt;&gt;0,XXX_III!F7*(SUMIFS(XXX_III!I12:I56,XXX_III!C12:C56,"=DF",XXX_III!E12:E56,"=2",XXX_III!D12:D56,"=DO")),14*(SUMIFS(XXX_III!I12:I56,XXX_III!C12:C56,"=DF",XXX_III!E12:E56,"=2",XXX_III!D12:D56,"=DO")))+IF(XXX_III!L7&lt;&gt;0,XXX_III!L7*(SUMIFS(XXX_III!O12:O56,XXX_III!C12:C56,"=DF",XXX_III!E12:E56,"=2",XXX_III!D12:D56,"=DO")),14*(SUMIFS(XXX_III!O12:O56,XXX_III!C12:C56,"=DF",XXX_III!E12:E56,"=2",XXX_III!D12:D56,"=DO")))</f>
        <v>56</v>
      </c>
      <c r="D77" s="214"/>
      <c r="E77" s="215"/>
      <c r="F77" s="216"/>
      <c r="G77" s="180"/>
      <c r="H77" s="181"/>
    </row>
    <row r="78" spans="1:9">
      <c r="A78" s="183" t="s">
        <v>48</v>
      </c>
      <c r="B78" s="282" t="str">
        <f>IF((XXX_III!C12="DD")*(XXX_III!E12&lt;&gt;0),XXX_III!B12&amp;", ","")&amp;IF((XXX_III!C13="DD")*(XXX_III!E13&lt;&gt;0),XXX_III!B13&amp;", ","")&amp;IF((XXX_III!C14="DD")*(XXX_III!E14&lt;&gt;0),XXX_III!B14&amp;", ","")&amp;IF((XXX_III!C15="DD")*(XXX_III!E15&lt;&gt;0),XXX_III!B15&amp;", ","")&amp;IF((XXX_III!C16="DD")*(XXX_III!E16&lt;&gt;0),XXX_III!B16&amp;", ","")&amp;IF((XXX_III!C17="DD")*(XXX_III!E17&lt;&gt;0),XXX_III!B17&amp;", ","")&amp;IF((XXX_III!C18="DD")*(XXX_III!E18&lt;&gt;0),XXX_III!B18&amp;", ","")&amp;IF((XXX_III!C19="DD")*(XXX_III!E19&lt;&gt;0),XXX_III!B19&amp;", ","")&amp;IF((XXX_III!C20="DD")*(XXX_III!E20&lt;&gt;0),XXX_III!B20&amp;", ","")&amp;IF((XXX_III!C21="DD")*(XXX_III!E21&lt;&gt;0),XXX_III!B21&amp;", ","")&amp;IF((XXX_III!C22="DD")*(XXX_III!E22&lt;&gt;0),XXX_III!B22&amp;", ","")&amp;IF((XXX_III!C23="DD")*(XXX_III!E23&lt;&gt;0),XXX_III!B23&amp;", ","")&amp;IF((XXX_III!C32="DD")*(XXX_III!E32&lt;&gt;0),XXX_III!B32&amp;", ","")&amp;IF((XXX_III!C33="DD")*(XXX_III!E33&lt;&gt;0),XXX_III!B33&amp;", ","")&amp;IF((XXX_III!C34="DD")*(XXX_III!E34&lt;&gt;0),XXX_III!B34&amp;", ","")&amp;IF((XXX_III!C35="DD")*(XXX_III!E35&lt;&gt;0),XXX_III!B35&amp;", ","")&amp;IF((XXX_III!C36="DD")*(XXX_III!E36&lt;&gt;0),XXX_III!B36&amp;", ","")&amp;IF((XXX_III!C37="DD")*(XXX_III!E37&lt;&gt;0),XXX_III!B37&amp;", ","")&amp;IF((XXX_III!C38="DD")*(XXX_III!E38&lt;&gt;0),XXX_III!B38&amp;", ","")&amp;IF((XXX_III!C39="DD")*(XXX_III!E39&lt;&gt;0),XXX_III!B39&amp;", ","")&amp;IF((XXX_III!C40="DD")*(XXX_III!E40&lt;&gt;0),XXX_III!B40&amp;", ","")&amp;IF((XXX_III!C41="DD")*(XXX_III!E41&lt;&gt;0),XXX_III!B41&amp;", ","")&amp;IF((XXX_III!C42="DD")*(XXX_III!E42&lt;&gt;0),XXX_III!B42&amp;", ","")&amp;IF((XXX_III!C43="DD")*(XXX_III!E43&lt;&gt;0),XXX_III!B43&amp;", ","")&amp;IF((XXX_III!C44="DD")*(XXX_III!E44&lt;&gt;0),XXX_III!B44&amp;", ","")&amp;IF((XXX_III!C45="DD")*(XXX_III!E45&lt;&gt;0),XXX_III!B45&amp;", ","")&amp;IF((XXX_III!C46="DD")*(XXX_III!E46&lt;&gt;0),XXX_III!B46&amp;", ","")&amp;IF((XXX_III!C47="DD")*(XXX_III!E47&lt;&gt;0),XXX_III!B47&amp;", ","")&amp;IF((XXX_III!C48="DD")*(XXX_III!E48&lt;&gt;0),XXX_III!B48&amp;", ","")&amp;IF((XXX_III!C49="DD")*(XXX_III!E49&lt;&gt;0),XXX_III!B49&amp;", ","")&amp;IF((XXX_III!C50="DD")*(XXX_III!E50&lt;&gt;0),XXX_III!B50&amp;", ","")&amp;IF((XXX_III!C51="DD")*(XXX_III!E51&lt;&gt;0),XXX_III!B55&amp;", ","")&amp;IF((XXX_III!C52="DD")*(XXX_III!E52&lt;&gt;0),XXX_III!B52&amp;", ","")&amp;IF((XXX_III!C53="DD")*(XXX_III!E53&lt;&gt;0),XXX_III!B53&amp;", ","")&amp;IF((XXX_III!C54="DD")*(XXX_III!E54&lt;&gt;0),XXX_III!B54&amp;", ","")&amp;IF((XXX_III!C55="DD")*(XXX_III!E55&lt;&gt;0),XXX_III!B55&amp;", ","")&amp;IF((XXX_III!C56="DD")*(XXX_III!E56&lt;&gt;0),XXX_III!B56&amp;", ","")</f>
        <v/>
      </c>
      <c r="C78" s="363">
        <f>IF(XXX_III!F7&lt;&gt;0,XXX_III!F7*(SUMIFS(XXX_III!F12:F56,XXX_III!C12:C56,"=DD",XXX_III!E12:E56,"=1",XXX_III!D12:D56,"&lt;&gt;DF")+SUMIFS(XXX_III!G12:G56,XXX_III!C12:C56,"=DD",XXX_III!E12:E56,"=1",XXX_III!D12:D56,"&lt;&gt;DF")+SUMIFS(XXX_III!H12:H56,XXX_III!C12:C56,"=DD",XXX_III!E12:E56,"=1",XXX_III!D12:D56,"&lt;&gt;DF")+SUMIFS(XXX_III!I12:I56,XXX_III!C12:C56,"=DD",XXX_III!E12:E56,"=1",XXX_III!D12:D56,"&lt;&gt;DF")),14*(SUMIFS(XXX_III!F12:F56,XXX_III!C12:C56,"=DD",XXX_III!E12:E56,"=1",XXX_III!D12:D56,"&lt;&gt;DF")+SUMIFS(XXX_III!G12:G56,XXX_III!C12:C56,"=DD",XXX_III!E12:E56,"=1",XXX_III!D12:D56,"&lt;&gt;DF")+SUMIFS(XXX_III!H12:H56,XXX_III!C12:C56,"=DD",XXX_III!E12:E56,"=1",XXX_III!D12:D56,"&lt;&gt;DF")+SUMIFS(XXX_III!I12:I56,XXX_III!C12:C56,"=DD",XXX_III!E12:E56,"=1",XXX_III!D12:D56,"&lt;&gt;DF")))+IF(XXX_III!L7&lt;&gt;0,XXX_III!L7*(SUMIFS(XXX_III!L12:L56,XXX_III!C12:C56,"=DD",XXX_III!E12:E56,"=1",XXX_III!D12:D56,"&lt;&gt;DF")+SUMIFS(XXX_III!M12:M56,XXX_III!C12:C56,"=DD",XXX_III!E12:E56,"=1",XXX_III!D12:D56,"&lt;&gt;DF")+SUMIFS(XXX_III!N12:N56,XXX_III!C12:C56,"=DD",XXX_III!E12:E56,"=1",XXX_III!D12:D56,"&lt;&gt;DF")+SUMIFS(XXX_III!O12:O56,XXX_III!C12:C56,"=DD",XXX_III!E12:E56,"=1",XXX_III!D12:D56,"&lt;&gt;DF")),14*(SUMIFS(XXX_III!L12:L56,XXX_III!C12:C56,"=DD",XXX_III!E12:E56,"=1",XXX_III!D12:D56,"&lt;&gt;DF")+SUMIFS(XXX_III!M12:M56,XXX_III!C12:C56,"=DD",XXX_III!E12:E56,"=1",XXX_III!D12:D56,"&lt;&gt;DF")+SUMIFS(XXX_III!N12:N56,XXX_III!C12:C56,"=DD",XXX_III!E12:E56,"=1",XXX_III!D12:D56,"&lt;&gt;DF")+SUMIFS(XXX_III!O12:O56,XXX_III!C12:C56,"=DD",XXX_III!E12:E56,"=1",XXX_III!D12:D56,"&lt;&gt;DF")))+IF(XXX_III!F7&lt;&gt;0,XXX_III!F7*(SUMIFS(XXX_III!I12:I56,XXX_III!C12:C56,"=DD",XXX_III!E12:E56,"=2",XXX_III!D12:D56,"=DO")),14*(SUMIFS(XXX_III!I12:I56,XXX_III!C12:C56,"=DD",XXX_III!E12:E56,"=2",XXX_III!D12:D56,"=DO")))+IF(XXX_III!L7&lt;&gt;0,XXX_III!L7*(SUMIFS(XXX_III!O12:O56,XXX_III!C12:C56,"=DD",XXX_III!E12:E56,"=2",XXX_III!D12:D56,"=DO")),14*(SUMIFS(XXX_III!O12:O56,XXX_III!C12:C56,"=DD",XXX_III!E12:E56,"=2",XXX_III!D12:D56,"=DO")))</f>
        <v>0</v>
      </c>
      <c r="D78" s="218"/>
      <c r="E78" s="219"/>
      <c r="F78" s="220"/>
      <c r="G78" s="185"/>
      <c r="H78" s="186"/>
    </row>
    <row r="79" spans="1:9" ht="45">
      <c r="A79" s="183" t="s">
        <v>49</v>
      </c>
      <c r="B79" s="282" t="str">
        <f>IF((XXX_III!C12="DS")*(XXX_III!E12&lt;&gt;0),XXX_III!B12&amp;", ","")&amp;IF((XXX_III!C13="DS")*(XXX_III!E13&lt;&gt;0),XXX_III!B13&amp;", ","")&amp;IF((XXX_III!C14="DS")*(XXX_III!E14&lt;&gt;0),XXX_III!B14&amp;", ","")&amp;IF((XXX_III!C15="DS")*(XXX_III!E15&lt;&gt;0),XXX_III!B15&amp;", ","")&amp;IF((XXX_III!C16="DS")*(XXX_III!E16&lt;&gt;0),XXX_III!B16&amp;", ","")&amp;IF((XXX_III!C17="DS")*(XXX_III!E17&lt;&gt;0),XXX_III!B17&amp;", ","")&amp;IF((XXX_III!C18="DS")*(XXX_III!E18&lt;&gt;0),XXX_III!B18&amp;", ","")&amp;IF((XXX_III!C19="DS")*(XXX_III!E19&lt;&gt;0),XXX_III!B19&amp;", ","")&amp;IF((XXX_III!C20="DS")*(XXX_III!E20&lt;&gt;0),XXX_III!B20&amp;", ","")&amp;IF((XXX_III!C21="DS")*(XXX_III!E21&lt;&gt;0),XXX_III!B21&amp;", ","")&amp;IF((XXX_III!C22="DS")*(XXX_III!E22&lt;&gt;0),XXX_III!B22&amp;", ","")&amp;IF((XXX_III!C23="DS")*(XXX_III!E23&lt;&gt;0),XXX_III!B23&amp;", ","")&amp;IF((XXX_III!C32="DS")*(XXX_III!E32&lt;&gt;0),XXX_III!B32&amp;", ","")&amp;IF((XXX_III!C33="DS")*(XXX_III!E33&lt;&gt;0),XXX_III!B33&amp;", ","")&amp;IF((XXX_III!C34="DS")*(XXX_III!E34&lt;&gt;0),XXX_III!B34&amp;", ","")&amp;IF((XXX_III!C35="DS")*(XXX_III!E35&lt;&gt;0),XXX_III!B35&amp;", ","")&amp;IF((XXX_III!C36="DS")*(XXX_III!E36&lt;&gt;0),XXX_III!B36&amp;", ","")&amp;IF((XXX_III!C37="DS")*(XXX_III!E37&lt;&gt;0),XXX_III!B37&amp;", ","")&amp;IF((XXX_III!C38="DS")*(XXX_III!E38&lt;&gt;0),XXX_III!B38&amp;", ","")&amp;IF((XXX_III!C39="DS")*(XXX_III!E39&lt;&gt;0),XXX_III!B39&amp;", ","")&amp;IF((XXX_III!C40="DS")*(XXX_III!E40&lt;&gt;0),XXX_III!B40&amp;", ","")&amp;IF((XXX_III!C41="DS")*(XXX_III!E41&lt;&gt;0),XXX_III!B41&amp;", ","")&amp;IF((XXX_III!C42="DS")*(XXX_III!E42&lt;&gt;0),XXX_III!B42&amp;", ","")&amp;IF((XXX_III!C43="DS")*(XXX_III!E43&lt;&gt;0),XXX_III!B43&amp;", ","")&amp;IF((XXX_III!C44="DS")*(XXX_III!E44&lt;&gt;0),XXX_III!B44&amp;", ","")&amp;IF((XXX_III!C45="DS")*(XXX_III!E45&lt;&gt;0),XXX_III!B45&amp;", ","")&amp;IF((XXX_III!C46="DS")*(XXX_III!E46&lt;&gt;0),XXX_III!B46&amp;", ","")&amp;IF((XXX_III!C47="DS")*(XXX_III!E47&lt;&gt;0),XXX_III!B47&amp;", ","")&amp;IF((XXX_III!C48="DS")*(XXX_III!E48&lt;&gt;0),XXX_III!B48&amp;", ","")&amp;IF((XXX_III!C49="DS")*(XXX_III!E49&lt;&gt;0),XXX_III!B49&amp;", ","")&amp;IF((XXX_III!C50="DS")*(XXX_III!E50&lt;&gt;0),XXX_III!B50&amp;", ","")&amp;IF((XXX_III!C51="DS")*(XXX_III!E51&lt;&gt;0),XXX_III!B55&amp;", ","")&amp;IF((XXX_III!C52="DS")*(XXX_III!E52&lt;&gt;0),XXX_III!B52&amp;", ","")&amp;IF((XXX_III!C53="DS")*(XXX_III!E53&lt;&gt;0),XXX_III!B53&amp;", ","")&amp;IF((XXX_III!C54="DS")*(XXX_III!E54&lt;&gt;0),XXX_III!B54&amp;", ","")&amp;IF((XXX_III!C55="DS")*(XXX_III!E55&lt;&gt;0),XXX_III!B55&amp;", ","")&amp;IF((XXX_III!C56="DS")*(XXX_III!E56&lt;&gt;0),XXX_III!B56&amp;", ","")</f>
        <v xml:space="preserve">D07LLSL554, D07LLSL555, D07LLSL556, D07LLSL557, D07LLSL558, D07LLSL559, D07LLSL560, D07LLSL561, D07LLSL674, D07LLSL675, D07LLSL680, D07LLSL681, D07LLRL685, D07LLRL686, D07LLRL688, D07LLRL689, </v>
      </c>
      <c r="C79" s="363">
        <f>IF(XXX_III!F7&lt;&gt;0,XXX_III!F7*(SUMIFS(XXX_III!F12:F56,XXX_III!C12:C56,"=DS",XXX_III!E12:E56,"=1",XXX_III!D12:D56,"&lt;&gt;DF")+SUMIFS(XXX_III!G12:G56,XXX_III!C12:C56,"=DS",XXX_III!E12:E56,"=1",XXX_III!D12:D56,"&lt;&gt;DF")+SUMIFS(XXX_III!H12:H56,XXX_III!C12:C56,"=DS",XXX_III!E12:E56,"=1",XXX_III!D12:D56,"&lt;&gt;DF")+SUMIFS(XXX_III!I12:I56,XXX_III!C12:C56,"=DS",XXX_III!E12:E56,"=1",XXX_III!D12:D56,"&lt;&gt;DF")),14*(SUMIFS(XXX_III!F12:F56,XXX_III!C12:C56,"=DS",XXX_III!E12:E56,"=1",XXX_III!D12:D56,"&lt;&gt;DF")+SUMIFS(XXX_III!G12:G56,XXX_III!C12:C56,"=DS",XXX_III!E12:E56,"=1",XXX_III!D12:D56,"&lt;&gt;DF")+SUMIFS(XXX_III!H12:H56,XXX_III!C12:C56,"=DS",XXX_III!E12:E56,"=1",XXX_III!D12:D56,"&lt;&gt;DF")+SUMIFS(XXX_III!I12:I56,XXX_III!C12:C56,"=DS",XXX_III!E12:E56,"=1",XXX_III!D12:D56,"&lt;&gt;DF")))+IF(XXX_III!L7&lt;&gt;0,XXX_III!L7*(SUMIFS(XXX_III!L12:L56,XXX_III!C12:C56,"=DS",XXX_III!E12:E56,"=1",XXX_III!D12:D56,"&lt;&gt;DF")+SUMIFS(XXX_III!M12:M56,XXX_III!C12:C56,"=DS",XXX_III!E12:E56,"=1",XXX_III!D12:D56,"&lt;&gt;DF")+SUMIFS(XXX_III!N12:N56,XXX_III!C12:C56,"=DS",XXX_III!E12:E56,"=1",XXX_III!D12:D56,"&lt;&gt;DF")+SUMIFS(XXX_III!O12:O56,XXX_III!C12:C56,"=DS",XXX_III!E12:E56,"=1",XXX_III!D12:D56,"&lt;&gt;DF")),14*(SUMIFS(XXX_III!L12:L56,XXX_III!C12:C56,"=DS",XXX_III!E12:E56,"=1",XXX_III!D12:D56,"&lt;&gt;DF")+SUMIFS(XXX_III!M12:M56,XXX_III!C12:C56,"=DS",XXX_III!E12:E56,"=1",XXX_III!D12:D56,"&lt;&gt;DF")+SUMIFS(XXX_III!N12:N56,XXX_III!C12:C56,"=DS",XXX_III!E12:E56,"=1",XXX_III!D12:D56,"&lt;&gt;DF")+SUMIFS(XXX_III!O12:O56,XXX_III!C12:C56,"=DS",XXX_III!E12:E56,"=1",XXX_III!D12:D56,"&lt;&gt;DF")))+IF(XXX_III!F7&lt;&gt;0,XXX_III!F7*(SUMIFS(XXX_III!I12:I56,XXX_III!C12:C56,"=DS",XXX_III!E12:E56,"=2",XXX_III!D12:D56,"=DO")),14*(SUMIFS(XXX_III!I12:I56,XXX_III!C12:C56,"=DS",XXX_III!E12:E56,"=2",XXX_III!D12:D56,"=DO")))+IF(XXX_III!L7&lt;&gt;0,XXX_III!L7*(SUMIFS(XXX_III!O12:O56,XXX_III!C12:C56,"=DS",XXX_III!E12:E56,"=2",XXX_III!D12:D56,"=DO")),14*(SUMIFS(XXX_III!O12:O56,XXX_III!C12:C56,"=DS",XXX_III!E12:E56,"=2",XXX_III!D12:D56,"=DO")))</f>
        <v>588</v>
      </c>
      <c r="D79" s="218"/>
      <c r="E79" s="219"/>
      <c r="F79" s="220"/>
      <c r="G79" s="185"/>
      <c r="H79" s="186"/>
      <c r="I79" s="188"/>
    </row>
    <row r="80" spans="1:9" ht="60.75" thickBot="1">
      <c r="A80" s="191" t="s">
        <v>50</v>
      </c>
      <c r="B80" s="283" t="str">
        <f>IF((XXX_III!C12="DC")*(XXX_III!E12&lt;&gt;0),XXX_III!B12&amp;", ","")&amp;IF((XXX_III!C13="DC")*(XXX_III!E13&lt;&gt;0),XXX_III!B13&amp;", ","")&amp;IF((XXX_III!C14="DC")*(XXX_III!E14&lt;&gt;0),XXX_III!B14&amp;", ","")&amp;IF((XXX_III!C15="DC")*(XXX_III!E15&lt;&gt;0),XXX_III!B15&amp;", ","")&amp;IF((XXX_III!C16="DC")*(XXX_III!E16&lt;&gt;0),XXX_III!B16&amp;", ","")&amp;IF((XXX_III!C17="DC")*(XXX_III!E17&lt;&gt;0),XXX_III!B17&amp;", ","")&amp;IF((XXX_III!C18="DC")*(XXX_III!E18&lt;&gt;0),XXX_III!B18&amp;", ","")&amp;IF((XXX_III!C19="DC")*(XXX_III!E19&lt;&gt;0),XXX_III!B19&amp;", ","")&amp;IF((XXX_III!C20="DC")*(XXX_III!E20&lt;&gt;0),XXX_III!B20&amp;", ","")&amp;IF((XXX_III!C21="DC")*(XXX_III!E21&lt;&gt;0),XXX_III!B21&amp;", ","")&amp;IF((XXX_III!C22="DC")*(XXX_III!E22&lt;&gt;0),XXX_III!B22&amp;", ","")&amp;IF((XXX_III!C23="DC")*(XXX_III!E23&lt;&gt;0),XXX_III!B23&amp;", ","")&amp;IF((XXX_III!C32="DC")*(XXX_III!E32&lt;&gt;0),XXX_III!B32&amp;", ","")&amp;IF((XXX_III!C33="DC")*(XXX_III!E33&lt;&gt;0),XXX_III!B33&amp;", ","")&amp;IF((XXX_III!C34="DC")*(XXX_III!E34&lt;&gt;0),XXX_III!B34&amp;", ","")&amp;IF((XXX_III!C35="DC")*(XXX_III!E35&lt;&gt;0),XXX_III!B35&amp;", ","")&amp;IF((XXX_III!C36="DC")*(XXX_III!E36&lt;&gt;0),XXX_III!B36&amp;", ","")&amp;IF((XXX_III!C37="DC")*(XXX_III!E37&lt;&gt;0),XXX_III!B37&amp;", ","")&amp;IF((XXX_III!C38="DC")*(XXX_III!E38&lt;&gt;0),XXX_III!B38&amp;", ","")&amp;IF((XXX_III!C39="DC")*(XXX_III!E39&lt;&gt;0),XXX_III!B39&amp;", ","")&amp;IF((XXX_III!C40="DC")*(XXX_III!E40&lt;&gt;0),XXX_III!B40&amp;", ","")&amp;IF((XXX_III!C41="DC")*(XXX_III!E41&lt;&gt;0),XXX_III!B41&amp;", ","")&amp;IF((XXX_III!C42="DC")*(XXX_III!E42&lt;&gt;0),XXX_III!B42&amp;", ","")&amp;IF((XXX_III!C43="DC")*(XXX_III!E43&lt;&gt;0),XXX_III!B43&amp;", ","")&amp;IF((XXX_III!C44="DC")*(XXX_III!E44&lt;&gt;0),XXX_III!B44&amp;", ","")&amp;IF((XXX_III!C45="DC")*(XXX_III!E45&lt;&gt;0),XXX_III!B45&amp;", ","")&amp;IF((XXX_III!C46="DC")*(XXX_III!E46&lt;&gt;0),XXX_III!B46&amp;", ","")&amp;IF((XXX_III!C47="DC")*(XXX_III!E47&lt;&gt;0),XXX_III!B47&amp;", ","")&amp;IF((XXX_III!C48="DC")*(XXX_III!E48&lt;&gt;0),XXX_III!B48&amp;", ","")&amp;IF((XXX_III!C49="DC")*(XXX_III!E49&lt;&gt;0),XXX_III!B49&amp;", ","")&amp;IF((XXX_III!C50="DC")*(XXX_III!E50&lt;&gt;0),XXX_III!B50&amp;", ","")&amp;IF((XXX_III!C51="DC")*(XXX_III!E51&lt;&gt;0),XXX_III!B55&amp;", ","")&amp;IF((XXX_III!C52="DC")*(XXX_III!E52&lt;&gt;0),XXX_III!B52&amp;", ","")&amp;IF((XXX_III!C53="DC")*(XXX_III!E53&lt;&gt;0),XXX_III!B53&amp;", ","")&amp;IF((XXX_III!C54="DC")*(XXX_III!E54&lt;&gt;0),XXX_III!B54&amp;", ","")&amp;IF((XXX_III!C55="DC")*(XXX_III!E55&lt;&gt;0),XXX_III!B55&amp;", ","")&amp;IF((XXX_III!C56="DC")*(XXX_III!E56&lt;&gt;0),XXX_III!B56&amp;", ","")</f>
        <v xml:space="preserve">D07LLSL562, D07LLSL563, D07LLSL564, D07LLSL565, D07LLSL676, D07LLSL677, D07LLSL678, D07LLSL679, D07LLSL684, , </v>
      </c>
      <c r="C80" s="364">
        <f>IF(XXX_III!F7&lt;&gt;0,XXX_III!F7*(SUMIFS(XXX_III!F12:F56,XXX_III!C12:C56,"=DC",XXX_III!E12:E56,"=1",XXX_III!D12:D56,"&lt;&gt;DF")+SUMIFS(XXX_III!G12:G56,XXX_III!C12:C56,"=DC",XXX_III!E12:E56,"=1",XXX_III!D12:D56,"&lt;&gt;DF")+SUMIFS(XXX_III!H12:H56,XXX_III!C12:C56,"=DC",XXX_III!E12:E56,"=1",XXX_III!D12:D56,"&lt;&gt;DF")+SUMIFS(XXX_III!I12:I56,XXX_III!C12:C56,"=DC",XXX_III!E12:E56,"=1",XXX_III!D12:D56,"&lt;&gt;DF")),14*(SUMIFS(XXX_III!F12:F56,XXX_III!C12:C56,"=DC",XXX_III!E12:E56,"=1",XXX_III!D12:D56,"&lt;&gt;DF")+SUMIFS(XXX_III!G12:G56,XXX_III!C12:C56,"=DC",XXX_III!E12:E56,"=1",XXX_III!D12:D56,"&lt;&gt;DF")+SUMIFS(XXX_III!H12:H56,XXX_III!C12:C56,"=DC",XXX_III!E12:E56,"=1",XXX_III!D12:D56,"&lt;&gt;DF")+SUMIFS(XXX_III!I12:I56,XXX_III!C12:C56,"=DC",XXX_III!E12:E56,"=1",XXX_III!D12:D56,"&lt;&gt;DF")))+IF(XXX_III!L7&lt;&gt;0,XXX_III!L7*(SUMIFS(XXX_III!L12:L56,XXX_III!C12:C56,"=DC",XXX_III!E12:E56,"=1",XXX_III!D12:D56,"&lt;&gt;DF")+SUMIFS(XXX_III!M12:M56,XXX_III!C12:C56,"=DC",XXX_III!E12:E56,"=1",XXX_III!D12:D56,"&lt;&gt;DF")+SUMIFS(XXX_III!N12:N56,XXX_III!C12:C56,"=DC",XXX_III!E12:E56,"=1",XXX_III!D12:D56,"&lt;&gt;DF")+SUMIFS(XXX_III!O12:O56,XXX_III!C12:C56,"=DC",XXX_III!E12:E56,"=1",XXX_III!D12:D56,"&lt;&gt;DF")),14*(SUMIFS(XXX_III!L12:L56,XXX_III!C12:C56,"=DC",XXX_III!E12:E56,"=1",XXX_III!D12:D56,"&lt;&gt;DF")+SUMIFS(XXX_III!M12:M56,XXX_III!C12:C56,"=DC",XXX_III!E12:E56,"=1",XXX_III!D12:D56,"&lt;&gt;DF")+SUMIFS(XXX_III!N12:N56,XXX_III!C12:C56,"=DC",XXX_III!E12:E56,"=1",XXX_III!D12:D56,"&lt;&gt;DF")+SUMIFS(XXX_III!O12:O56,XXX_III!C12:C56,"=DC",XXX_III!E12:E56,"=1",XXX_III!D12:D56,"&lt;&gt;DF")))+IF(XXX_III!F7&lt;&gt;0,XXX_III!F7*(SUMIFS(XXX_III!I12:I56,XXX_III!C12:C56,"=DC",XXX_III!E12:E56,"=2",XXX_III!D12:D56,"=DO")),14*(SUMIFS(XXX_III!I12:I56,XXX_III!C12:C56,"=DC",XXX_III!E12:E56,"=2",XXX_III!D12:D56,"=DO")))+IF(XXX_III!L7&lt;&gt;0,XXX_III!L7*(SUMIFS(XXX_III!O12:O56,XXX_III!C12:C56,"=DC",XXX_III!E12:E56,"=2",XXX_III!D12:D56,"=DO")),14*(SUMIFS(XXX_III!O12:O56,XXX_III!C12:C56,"=DC",XXX_III!E12:E56,"=2",XXX_III!D12:D56,"=DO")))</f>
        <v>112</v>
      </c>
      <c r="D80" s="221"/>
      <c r="E80" s="222"/>
      <c r="F80" s="223"/>
      <c r="G80" s="192"/>
      <c r="H80" s="193"/>
    </row>
    <row r="81" spans="1:9" ht="15.75" hidden="1" thickBot="1">
      <c r="A81" s="295"/>
      <c r="B81" s="283"/>
      <c r="C81" s="318"/>
      <c r="D81" s="221"/>
      <c r="E81" s="222"/>
      <c r="F81" s="223"/>
      <c r="G81" s="226"/>
      <c r="H81" s="227"/>
    </row>
    <row r="82" spans="1:9">
      <c r="C82" s="286">
        <f>SUM(C77:C81)</f>
        <v>756</v>
      </c>
    </row>
    <row r="83" spans="1:9" ht="15.75" thickBot="1">
      <c r="A83" s="171" t="s">
        <v>57</v>
      </c>
      <c r="D83" s="172"/>
      <c r="E83" s="172"/>
      <c r="F83" s="172"/>
      <c r="G83" s="172"/>
      <c r="H83" s="172"/>
    </row>
    <row r="84" spans="1:9" ht="15.75" thickBot="1">
      <c r="A84" s="175" t="s">
        <v>18</v>
      </c>
      <c r="B84" s="280" t="s">
        <v>17</v>
      </c>
      <c r="C84" s="287" t="s">
        <v>20</v>
      </c>
      <c r="D84" s="175" t="s">
        <v>16</v>
      </c>
      <c r="E84" s="524" t="s">
        <v>22</v>
      </c>
      <c r="F84" s="525"/>
      <c r="G84" s="526" t="s">
        <v>21</v>
      </c>
      <c r="H84" s="527"/>
    </row>
    <row r="85" spans="1:9" ht="30">
      <c r="A85" s="328" t="s">
        <v>55</v>
      </c>
      <c r="B85" s="281" t="str">
        <f>IF((XXX_III!D12="DO")*(XXX_III!E12&lt;&gt;0),XXX_III!B12&amp;", ","")&amp;IF((XXX_III!D13="DO")*(XXX_III!E13&lt;&gt;0),XXX_III!B13&amp;", ","")&amp;IF((XXX_III!D14="DO")*(XXX_III!E14&lt;&gt;0),XXX_III!B14&amp;", ","")&amp;IF((XXX_III!D15="DO")*(XXX_III!E15&lt;&gt;0),XXX_III!B15&amp;", ","")&amp;IF((XXX_III!D16="DO")*(XXX_III!E16&lt;&gt;0),XXX_III!B16&amp;", ","")&amp;IF((XXX_III!D17="DO")*(XXX_III!E17&lt;&gt;0),XXX_III!B17&amp;", ","")&amp;IF((XXX_III!D18="DO")*(XXX_III!E18&lt;&gt;0),XXX_III!B18&amp;", ","")&amp;IF((XXX_III!D19="DO")*(XXX_III!E19&lt;&gt;0),XXX_III!B19&amp;", ","")&amp;IF((XXX_III!D20="DO")*(XXX_III!E20&lt;&gt;0),XXX_III!B20&amp;", ","")&amp;IF((XXX_III!D21="DO")*(XXX_III!E21&lt;&gt;0),XXX_III!B21&amp;", ","")&amp;IF((XXX_III!D22="DO")*(XXX_III!E22&lt;&gt;0),XXX_III!B22&amp;", ","")&amp;IF((XXX_III!D23="DO")*(XXX_III!E23&lt;&gt;0),XXX_III!B23&amp;", ","")&amp;IF((XXX_III!D32="DO")*(XXX_III!E32&lt;&gt;0),XXX_III!B32&amp;", ","")&amp;IF((XXX_III!D33="DO")*(XXX_III!E33&lt;&gt;0),XXX_III!B33&amp;", ","")&amp;IF((XXX_III!D34="DO")*(XXX_III!E34&lt;&gt;0),XXX_III!B34&amp;", ","")&amp;IF((XXX_III!D35="DO")*(XXX_III!E35&lt;&gt;0),XXX_III!B35&amp;", ","")&amp;IF((XXX_III!D36="DO")*(XXX_III!E36&lt;&gt;0),XXX_III!B36&amp;", ","")&amp;IF((XXX_III!D37="DO")*(XXX_III!E37&lt;&gt;0),XXX_III!B37&amp;", ","")&amp;IF((XXX_III!D38="DO")*(XXX_III!E38&lt;&gt;0),XXX_III!B38&amp;", ","")&amp;IF((XXX_III!D39="DO")*(XXX_III!E39&lt;&gt;0),XXX_III!B39&amp;", ","")&amp;IF((XXX_III!D40="DO")*(XXX_III!E40&lt;&gt;0),XXX_III!B40&amp;", ","")&amp;IF((XXX_III!D41="DO")*(XXX_III!E41&lt;&gt;0),XXX_III!B41&amp;", ","")&amp;IF((XXX_III!D42="DO")*(XXX_III!E42&lt;&gt;0),XXX_III!B42&amp;", ","")&amp;IF((XXX_III!D43="DO")*(XXX_III!E43&lt;&gt;0),XXX_III!B43&amp;", ","")&amp;IF((XXX_III!D44="DO")*(XXX_III!E44&lt;&gt;0),XXX_III!B44&amp;", ","")&amp;IF((XXX_III!D45="DO")*(XXX_III!E45&lt;&gt;0),XXX_III!B45&amp;", ","")&amp;IF((XXX_III!D46="DO")*(XXX_III!E46&lt;&gt;0),XXX_III!B46&amp;", ","")&amp;IF((XXX_III!D47="DO")*(XXX_III!E47&lt;&gt;0),XXX_III!B47&amp;", ","")&amp;IF((XXX_III!D48="DO")*(XXX_III!E48&lt;&gt;0),XXX_III!B48&amp;", ","")&amp;IF((XXX_III!D49="DO")*(XXX_III!E49&lt;&gt;0),XXX_III!B49&amp;", ","")&amp;IF((XXX_III!D50="DO")*(XXX_III!E50&lt;&gt;0),XXX_III!B50&amp;", ","")&amp;IF((XXX_III!D51="DO")*(XXX_III!E51&lt;&gt;0),XXX_III!B51&amp;", ","")&amp;IF((XXX_III!D52="DO")*(XXX_III!E52&lt;&gt;0),XXX_III!B52&amp;", ","")&amp;IF((XXX_III!D53="DO")*(XXX_III!E53&lt;&gt;0),XXX_III!B53&amp;", ","")&amp;IF((XXX_III!D54="DO")*(XXX_III!E54&lt;&gt;0),XXX_III!B54&amp;", ","")&amp;IF((XXX_III!D55="DO")*(XXX_III!E55&lt;&gt;0),XXX_III!B55&amp;", ","")&amp;IF((XXX_III!D56="DO")*(XXX_III!E56&lt;&gt;0),XXX_III!B56&amp;", ","")</f>
        <v xml:space="preserve">D07LLSL554, D07LLSL555, D07LLSL556, D07LLSL557, D07LLSL558, D07LLSL559, D07LLSL682, </v>
      </c>
      <c r="C85" s="293">
        <f>IF(XXX_III!F7&lt;&gt;0,XXX_III!F7*(SUMIFS(XXX_III!F12:F56,XXX_III!D12:D56,"=DO",XXX_III!E12:E56,"&lt;&gt;0")+SUMIFS(XXX_III!G12:G56,XXX_III!D12:D56,"=DO",XXX_III!E12:E56,"&lt;&gt;0")+SUMIFS(XXX_III!H12:H56,XXX_III!D12:D56,"=DO",XXX_III!E12:E56,"&lt;&gt;0")+SUMIFS(XXX_III!I12:I56,XXX_III!D12:D56,"=DO",XXX_III!E12:E56,"&lt;&gt;0")),14*(SUMIFS(XXX_III!F12:F56,XXX_III!D12:D56,"=DO",XXX_III!E12:E56,"&lt;&gt;0")+SUMIFS(XXX_III!G12:G56,XXX_III!D12:D56,"=DO",XXX_III!E12:E56,"&lt;&gt;0")+SUMIFS(XXX_III!H12:H56,XXX_III!D12:D56,"=DO",XXX_III!E12:E56,"&lt;&gt;0")+SUMIFS(XXX_III!I12:I56,XXX_III!D12:D56,"=DO",XXX_III!E12:E56,"&lt;&gt;0")))+IF(XXX_III!L7&lt;&gt;0,XXX_III!L7*(SUMIFS(XXX_III!L12:L56,XXX_III!D12:D56,"=DO",XXX_III!E12:E56,"&lt;&gt;0")+SUMIFS(XXX_III!M12:M56,XXX_III!D12:D56,"=DO",XXX_III!E12:E56,"&lt;&gt;0")+SUMIFS(XXX_III!N12:N56,XXX_III!D12:D56,"=DO",XXX_III!E12:E56,"&lt;&gt;0")+SUMIFS(XXX_III!O12:O56,XXX_III!D12:D56,"=DO",XXX_III!E12:E56,"&lt;&gt;0")),14*(SUMIFS(XXX_III!L12:L56,XXX_III!D12:D56,"=DO",XXX_III!E12:E56,"&lt;&gt;0")+SUMIFS(XXX_III!M12:M56,XXX_III!D12:D56,"=DO",XXX_III!E12:E56,"&lt;&gt;0")+SUMIFS(XXX_III!N12:N56,XXX_III!D12:D56,"=DO",XXX_III!E12:E56,"&lt;&gt;0")+SUMIFS(XXX_III!O12:O56,XXX_III!D12:D56,"=DO",XXX_III!E12:E56,"&lt;&gt;0")))</f>
        <v>532</v>
      </c>
      <c r="D85" s="214"/>
      <c r="E85" s="215"/>
      <c r="F85" s="216"/>
      <c r="G85" s="180"/>
      <c r="H85" s="181"/>
      <c r="I85" s="188"/>
    </row>
    <row r="86" spans="1:9" ht="60">
      <c r="A86" s="329" t="s">
        <v>56</v>
      </c>
      <c r="B86" s="282" t="str">
        <f>IF((XXX_III!D12="DA")*(XXX_III!E12&lt;&gt;0),XXX_III!B12&amp;", ","")&amp;IF((XXX_III!D13="DA")*(XXX_III!E13&lt;&gt;0),XXX_III!B13&amp;", ","")&amp;IF((XXX_III!D14="DA")*(XXX_III!E14&lt;&gt;0),XXX_III!B14&amp;", ","")&amp;IF((XXX_III!D15="DA")*(XXX_III!E15&lt;&gt;0),XXX_III!B15&amp;", ","")&amp;IF((XXX_III!D16="DA")*(XXX_III!E16&lt;&gt;0),XXX_III!B16&amp;", ","")&amp;IF((XXX_III!D17="DA")*(XXX_III!E17&lt;&gt;0),XXX_III!B17&amp;", ","")&amp;IF((XXX_III!D18="DA")*(XXX_III!E18&lt;&gt;0),XXX_III!B18&amp;", ","")&amp;IF((XXX_III!D19="DA")*(XXX_III!E19&lt;&gt;0),XXX_III!B19&amp;", ","")&amp;IF((XXX_III!D20="DA")*(XXX_III!E20&lt;&gt;0),XXX_III!B20&amp;", ","")&amp;IF((XXX_III!D21="DA")*(XXX_III!E21&lt;&gt;0),XXX_III!B21&amp;", ","")&amp;IF((XXX_III!D22="DA")*(XXX_III!E22&lt;&gt;0),XXX_III!B22&amp;", ","")&amp;IF((XXX_III!D23="DA")*(XXX_III!E23&lt;&gt;0),XXX_III!B23&amp;", ","")&amp;IF((XXX_III!D32="DA")*(XXX_III!E32&lt;&gt;0),XXX_III!B32&amp;", ","")&amp;IF((XXX_III!D33="DA")*(XXX_III!E33&lt;&gt;0),XXX_III!B33&amp;", ","")&amp;IF((XXX_III!D34="DA")*(XXX_III!E34&lt;&gt;0),XXX_III!B34&amp;", ","")&amp;IF((XXX_III!D35="DA")*(XXX_III!E35&lt;&gt;0),XXX_III!B35&amp;", ","")&amp;IF((XXX_III!D36="DA")*(XXX_III!E36&lt;&gt;0),XXX_III!B36&amp;", ","")&amp;IF((XXX_III!D37="DA")*(XXX_III!E37&lt;&gt;0),XXX_III!B37&amp;", ","")&amp;IF((XXX_III!D38="DA")*(XXX_III!E38&lt;&gt;0),XXX_III!B38&amp;", ","")&amp;IF((XXX_III!D39="DA")*(XXX_III!E39&lt;&gt;0),XXX_III!B39&amp;", ","")&amp;IF((XXX_III!D40="DA")*(XXX_III!E40&lt;&gt;0),XXX_III!B40&amp;", ","")&amp;IF((XXX_III!D41="DA")*(XXX_III!E41&lt;&gt;0),XXX_III!B41&amp;", ","")&amp;IF((XXX_III!D42="DA")*(XXX_III!E42&lt;&gt;0),XXX_III!B42&amp;", ","")&amp;IF((XXX_III!D43="DA")*(XXX_III!E43&lt;&gt;0),XXX_III!B43&amp;", ","")&amp;IF((XXX_III!D44="DA")*(XXX_III!E44&lt;&gt;0),XXX_III!B44&amp;", ","")&amp;IF((XXX_III!D45="DA")*(XXX_III!E45&lt;&gt;0),XXX_III!B45&amp;", ","")&amp;IF((XXX_III!D46="DA")*(XXX_III!E46&lt;&gt;0),XXX_III!B46&amp;", ","")&amp;IF((XXX_III!D47="DA")*(XXX_III!E47&lt;&gt;0),XXX_III!B47&amp;", ","")&amp;IF((XXX_III!D48="DA")*(XXX_III!E48&lt;&gt;0),XXX_III!B48&amp;", ","")&amp;IF((XXX_III!D49="DA")*(XXX_III!E49&lt;&gt;0),XXX_III!B49&amp;", ","")&amp;IF((XXX_III!D50="DA")*(XXX_III!E50&lt;&gt;0),XXX_III!B50&amp;", ","")&amp;IF((XXX_III!D51="DA")*(XXX_III!E51&lt;&gt;0),XXX_III!B51&amp;", ","")&amp;IF((XXX_III!D52="DA")*(XXX_III!E52&lt;&gt;0),XXX_III!B52&amp;", ","")&amp;IF((XXX_III!D53="DA")*(XXX_III!E53&lt;&gt;0),XXX_III!B53&amp;", ","")&amp;IF((XXX_III!D54="DA")*(XXX_III!E54&lt;&gt;0),XXX_III!B54&amp;", ","")&amp;IF((XXX_III!D55="DA")*(XXX_III!E55&lt;&gt;0),XXX_III!B55&amp;", ","")&amp;IF((XXX_III!D56="DA")*(XXX_III!E56&lt;&gt;0),XXX_III!B56&amp;", ","")</f>
        <v xml:space="preserve">D07LLSL560, D07LLSL561, D07LLSL562, D07LLSL563, D07LLSL564, D07LLSL565, D07LLSL674, D07LLSL675, D07LLSL676, D07LLSL677, D07LLSL678, D07LLSL679, D07LLSL680, D07LLSL681, </v>
      </c>
      <c r="C86" s="362">
        <f>IF(XXX_III!F7&lt;&gt;0,XXX_III!F7*(SUMIFS(XXX_III!F12:F56,XXX_III!D12:D56,"=DA",XXX_III!E12:E56,"=1")+SUMIFS(XXX_III!G12:G56,XXX_III!D12:D56,"=DA",XXX_III!E12:E56,"=1")+SUMIFS(XXX_III!H12:H56,XXX_III!D12:D56,"=DA",XXX_III!E12:E56,"=1")+SUMIFS(XXX_III!I12:I56,XXX_III!D12:D56,"=DA",XXX_III!E12:E56,"=1")),14*(SUMIFS(XXX_III!F12:F56,XXX_III!D12:D56,"=DA",XXX_III!E12:E56,"=1")+SUMIFS(XXX_III!G12:G56,XXX_III!D12:D56,"=DA",XXX_III!E12:E56,"=1")+SUMIFS(XXX_III!H12:H56,XXX_III!D12:D56,"=DA",XXX_III!E12:E56,"=1")+SUMIFS(XXX_III!I12:I56,XXX_III!D12:D56,"=DA",XXX_III!E12:E56,"=1")))+IF(XXX_III!L7&lt;&gt;0,XXX_III!L7*(SUMIFS(XXX_III!L12:L56,XXX_III!D12:D56,"=DA",XXX_III!E12:E56,"=1")+SUMIFS(XXX_III!M12:M56,XXX_III!D12:D56,"=DA",XXX_III!E12:E56,"=1")+SUMIFS(XXX_III!N12:N56,XXX_III!D12:D56,"=DA",XXX_III!E12:E56,"=1")+SUMIFS(XXX_III!O12:O56,XXX_III!D12:D56,"=DA",XXX_III!E12:E56,"=1")),14*(SUMIFS(XXX_III!L12:L56,XXX_III!D12:D56,"=DA",XXX_III!E12:E56,"=1")+SUMIFS(XXX_III!M12:M56,XXX_III!D12:D56,"=DA",XXX_III!E12:E56,"=1")+SUMIFS(XXX_III!N12:N56,XXX_III!D12:D56,"=DA",XXX_III!E12:E56,"=1")+SUMIFS(XXX_III!O12:O56,XXX_III!D12:D56,"=DA",XXX_III!E12:E56,"=1")))</f>
        <v>224</v>
      </c>
      <c r="D86" s="202"/>
      <c r="E86" s="219"/>
      <c r="F86" s="220"/>
      <c r="G86" s="185"/>
      <c r="H86" s="186"/>
    </row>
    <row r="87" spans="1:9" ht="30.75" thickBot="1">
      <c r="A87" s="191" t="s">
        <v>54</v>
      </c>
      <c r="B87" s="283" t="str">
        <f>IF((XXX_III!D12="DF")*(XXX_III!E12&lt;&gt;0),XXX_III!B12&amp;", ","")&amp;IF((XXX_III!D13="DF")*(XXX_III!E13&lt;&gt;0),XXX_III!B13&amp;", ","")&amp;IF((XXX_III!D14="DF")*(XXX_III!E14&lt;&gt;0),XXX_III!B14&amp;", ","")&amp;IF((XXX_III!D15="DF")*(XXX_III!E15&lt;&gt;0),XXX_III!B15&amp;", ","")&amp;IF((XXX_III!D16="DF")*(XXX_III!E16&lt;&gt;0),XXX_III!B16&amp;", ","")&amp;IF((XXX_III!D17="DF")*(XXX_III!E17&lt;&gt;0),XXX_III!B17&amp;", ","")&amp;IF((XXX_III!D18="DF")*(XXX_III!E18&lt;&gt;0),XXX_III!B18&amp;", ","")&amp;IF((XXX_III!D19="DF")*(XXX_III!E19&lt;&gt;0),XXX_III!B19&amp;", ","")&amp;IF((XXX_III!D20="DF")*(XXX_III!E20&lt;&gt;0),XXX_III!B20&amp;", ","")&amp;IF((XXX_III!D21="DF")*(XXX_III!E21&lt;&gt;0),XXX_III!B21&amp;", ","")&amp;IF((XXX_III!D22="DF")*(XXX_III!E22&lt;&gt;0),XXX_III!B22&amp;", ","")&amp;IF((XXX_III!D23="DF")*(XXX_III!E23&lt;&gt;0),XXX_III!B23&amp;", ","")&amp;IF((XXX_III!D32="DF")*(XXX_III!E32&lt;&gt;0),XXX_III!B32&amp;", ","")&amp;IF((XXX_III!D33="DF")*(XXX_III!E33&lt;&gt;0),XXX_III!B33&amp;", ","")&amp;IF((XXX_III!D34="DF")*(XXX_III!E34&lt;&gt;0),XXX_III!B34&amp;", ","")&amp;IF((XXX_III!D35="DF")*(XXX_III!E35&lt;&gt;0),XXX_III!B35&amp;", ","")&amp;IF((XXX_III!D36="DF")*(XXX_III!E36&lt;&gt;0),XXX_III!B36&amp;", ","")&amp;IF((XXX_III!D37="DF")*(XXX_III!E37&lt;&gt;0),XXX_III!B37&amp;", ","")&amp;IF((XXX_III!D38="DF")*(XXX_III!E38&lt;&gt;0),XXX_III!B38&amp;", ","")&amp;IF((XXX_III!D39="DF")*(XXX_III!E39&lt;&gt;0),XXX_III!B39&amp;", ","")&amp;IF((XXX_III!D40="DF")*(XXX_III!E40&lt;&gt;0),XXX_III!B40&amp;", ","")&amp;IF((XXX_III!D41="DF")*(XXX_III!E41&lt;&gt;0),XXX_III!B41&amp;", ","")&amp;IF((XXX_III!D42="DF")*(XXX_III!E42&lt;&gt;0),XXX_III!B42&amp;", ","")&amp;IF((XXX_III!D43="DF")*(XXX_III!E43&lt;&gt;0),XXX_III!B43&amp;", ","")&amp;IF((XXX_III!D44="DF")*(XXX_III!E44&lt;&gt;0),XXX_III!B44&amp;", ","")&amp;IF((XXX_III!D45="DF")*(XXX_III!E45&lt;&gt;0),XXX_III!B45&amp;", ","")&amp;IF((XXX_III!D46="DF")*(XXX_III!E46&lt;&gt;0),XXX_III!B46&amp;", ","")&amp;IF((XXX_III!D47="DF")*(XXX_III!E47&lt;&gt;0),XXX_III!B47&amp;", ","")&amp;IF((XXX_III!D48="DF")*(XXX_III!E48&lt;&gt;0),XXX_III!B48&amp;", ","")&amp;IF((XXX_III!D49="DF")*(XXX_III!E49&lt;&gt;0),XXX_III!B49&amp;", ","")&amp;IF((XXX_III!D50="DF")*(XXX_III!E50&lt;&gt;0),XXX_III!B50&amp;", ","")&amp;IF((XXX_III!D51="DF")*(XXX_III!E51&lt;&gt;0),XXX_III!B51&amp;", ","")&amp;IF((XXX_III!D52="DF")*(XXX_III!E52&lt;&gt;0),XXX_III!B52&amp;", ","")&amp;IF((XXX_III!D53="DF")*(XXX_III!E53&lt;&gt;0),XXX_III!B53&amp;", ","")&amp;IF((XXX_III!D54="DF")*(XXX_III!E54&lt;&gt;0),XXX_III!B54&amp;", ","")&amp;IF((XXX_III!D55="DF")*(XXX_III!E55&lt;&gt;0),XXX_III!B55&amp;", ","")&amp;IF((XXX_III!D56="DF")*(XXX_III!E56&lt;&gt;0),XXX_III!B56&amp;", ","")</f>
        <v xml:space="preserve">D07LLSL684, D07LLRL685, D07LLRL686, D07LLRL687, D07LLRL688, D07LLRL689, </v>
      </c>
      <c r="C87" s="294">
        <f>IF(XXX_III!F7&lt;&gt;0,XXX_III!F7*(SUMIFS(XXX_III!F12:F56,XXX_III!D12:D56,"=DF",XXX_III!E12:E56,"&gt;=0")+SUMIFS(XXX_III!G12:G56,XXX_III!D12:D56,"=DF",XXX_III!E12:E56,"&gt;=0")+SUMIFS(XXX_III!H12:H56,XXX_III!D12:D56,"=DF",XXX_III!E12:E56,"&gt;=0")+SUMIFS(XXX_III!I12:I56,XXX_III!D12:D56,"=DF",XXX_III!E12:E56,"&gt;=0")),14*(SUMIFS(XXX_III!F12:F56,XXX_III!D12:D56,"=DF",XXX_III!E12:E56,"&gt;=0")+SUMIFS(XXX_III!G12:G56,XXX_III!D12:D56,"=DF",XXX_III!E12:E56,"&gt;=0")+SUMIFS(XXX_III!H12:H56,XXX_III!D12:D56,"=DF",XXX_III!E12:E56,"&gt;=0")+SUMIFS(XXX_III!I12:I56,XXX_III!D12:D56,"=DF",XXX_III!E12:E56,"&gt;=0")))+IF(XXX_III!L7&lt;&gt;0,XXX_III!L7*(SUMIFS(XXX_III!L12:L56,XXX_III!D12:D56,"=DF",XXX_III!E12:E56,"&gt;=0")+SUMIFS(XXX_III!M12:M56,XXX_III!D12:D56,"=DF",XXX_III!E12:E56,"&gt;=0")+SUMIFS(XXX_III!N12:N56,XXX_III!D12:D56,"=DF",XXX_III!E12:E56,"&gt;=0")+SUMIFS(XXX_III!O12:O56,XXX_III!D12:D56,"=DF",XXX_III!E12:E56,"&gt;=0")),14*(SUMIFS(XXX_III!L12:L56,XXX_III!D12:D56,"=DF",XXX_III!E12:E56,"&gt;=0")+SUMIFS(XXX_III!M12:M56,XXX_III!D12:D56,"=DF",XXX_III!E12:E56,"&gt;=0")+SUMIFS(XXX_III!N12:N56,XXX_III!D12:D56,"=DF",XXX_III!E12:E56,"&gt;=0")+SUMIFS(XXX_III!O12:O56,XXX_III!D12:D56,"=DF",XXX_III!E12:E56,"&gt;=0")))</f>
        <v>336</v>
      </c>
      <c r="D87" s="225"/>
      <c r="E87" s="222"/>
      <c r="F87" s="223"/>
      <c r="G87" s="226"/>
      <c r="H87" s="227"/>
    </row>
    <row r="89" spans="1:9">
      <c r="C89" s="286">
        <f>SUM(C85:C86)</f>
        <v>756</v>
      </c>
    </row>
    <row r="90" spans="1:9" ht="18.75">
      <c r="B90" s="319" t="s">
        <v>27</v>
      </c>
    </row>
    <row r="91" spans="1:9" ht="30">
      <c r="D91" s="168"/>
      <c r="E91" s="168"/>
      <c r="F91" s="211" t="s">
        <v>23</v>
      </c>
      <c r="G91" s="212"/>
      <c r="H91" s="213"/>
    </row>
    <row r="92" spans="1:9">
      <c r="A92" s="171" t="s">
        <v>61</v>
      </c>
      <c r="D92" s="172"/>
      <c r="E92" s="172"/>
      <c r="F92" s="172"/>
      <c r="G92" s="168"/>
      <c r="H92" s="168"/>
    </row>
    <row r="93" spans="1:9" ht="15.75" thickBot="1">
      <c r="D93" s="172"/>
      <c r="E93" s="172"/>
      <c r="F93" s="172"/>
      <c r="G93" s="172"/>
      <c r="H93" s="172"/>
    </row>
    <row r="94" spans="1:9" ht="15.75" thickBot="1">
      <c r="A94" s="175" t="s">
        <v>18</v>
      </c>
      <c r="B94" s="280" t="s">
        <v>17</v>
      </c>
      <c r="C94" s="287" t="s">
        <v>20</v>
      </c>
      <c r="D94" s="175" t="s">
        <v>16</v>
      </c>
      <c r="E94" s="524" t="s">
        <v>22</v>
      </c>
      <c r="F94" s="525"/>
      <c r="G94" s="526" t="s">
        <v>21</v>
      </c>
      <c r="H94" s="527"/>
    </row>
    <row r="95" spans="1:9">
      <c r="A95" s="178" t="s">
        <v>46</v>
      </c>
      <c r="B95" s="281" t="str">
        <f>IF((XXX_IV!C12="DF")*(XXX_IV!E12&lt;&gt;0),XXX_IV!B12&amp;", ","")&amp;IF((XXX_IV!C13="DF")*(XXX_IV!E13&lt;&gt;0),XXX_IV!B13&amp;", ","")&amp;IF((XXX_IV!C14="DF")*(XXX_IV!E14&lt;&gt;0),XXX_IV!B14&amp;", ","")&amp;IF((XXX_IV!C15="DF")*(XXX_IV!E15&lt;&gt;0),XXX_IV!B15&amp;", ","")&amp;IF((XXX_IV!C16="DF")*(XXX_IV!E16&lt;&gt;0),XXX_IV!B16&amp;", ","")&amp;IF((XXX_IV!C17="DF")*(XXX_IV!E17&lt;&gt;0),XXX_IV!B17&amp;", ","")&amp;IF((XXX_IV!C18="DF")*(XXX_IV!E18&lt;&gt;0),XXX_IV!B18&amp;", ","")&amp;IF((XXX_IV!C19="DF")*(XXX_IV!E19&lt;&gt;0),XXX_IV!B19&amp;", ","")&amp;IF((XXX_IV!C20="DF")*(XXX_IV!E20&lt;&gt;0),XXX_IV!B20&amp;", ","")&amp;IF((XXX_IV!C21="DF")*(XXX_IV!E21&lt;&gt;0),XXX_IV!B21&amp;", ","")&amp;IF((XXX_IV!C22="DF")*(XXX_IV!E22&lt;&gt;0),XXX_IV!B22&amp;", ","")&amp;IF((XXX_IV!C23="DF")*(XXX_IV!E23&lt;&gt;0),XXX_IV!B23&amp;", ","")&amp;IF((XXX_IV!C24="DF")*(XXX_IV!E24&lt;&gt;0),XXX_IV!B24&amp;", ","")&amp;IF((XXX_IV!C25="DF")*(XXX_IV!E25&lt;&gt;0),XXX_IV!B25&amp;", ","")&amp;IF((XXX_IV!C26="DF")*(XXX_IV!E26&lt;&gt;0),XXX_IV!B26&amp;", ","")&amp;IF((XXX_IV!C27="DF")*(XXX_IV!E27&lt;&gt;0),XXX_IV!B27&amp;", ","")&amp;IF((XXX_IV!C28="DF")*(XXX_IV!E28&lt;&gt;0),XXX_IV!B28&amp;", ","")&amp;IF((XXX_IV!C29="DF")*(XXX_IV!E29&lt;&gt;0),XXX_IV!B29&amp;", ","")&amp;IF((XXX_IV!C30="DF")*(XXX_IV!E30&lt;&gt;0),XXX_IV!B30&amp;", ","")&amp;IF((XXX_IV!C31="DF")*(XXX_IV!E31&lt;&gt;0),XXX_IV!B31&amp;", ","")&amp;IF((XXX_IV!C32="DF")*(XXX_IV!E32&lt;&gt;0),XXX_IV!B32&amp;", ","")&amp;IF((XXX_IV!C33="DF")*(XXX_IV!E33&lt;&gt;0),XXX_IV!B33&amp;", ","")&amp;IF((XXX_IV!C34="DF")*(XXX_IV!E34&lt;&gt;0),XXX_IV!B34&amp;", ","")&amp;IF((XXX_IV!C35="DF")*(XXX_IV!E35&lt;&gt;0),XXX_IV!B35&amp;", ","")&amp;IF((XXX_IV!C36="DF")*(XXX_IV!E36&lt;&gt;0),XXX_IV!B36&amp;", ","")&amp;IF((XXX_IV!C37="DF")*(XXX_IV!E37&lt;&gt;0),XXX_IV!B37&amp;", ","")&amp;IF((XXX_IV!C38="DF")*(XXX_IV!E38&lt;&gt;0),XXX_IV!B38&amp;", ","")&amp;IF((XXX_IV!C39="DF")*(XXX_IV!E39&lt;&gt;0),XXX_IV!B39&amp;", ","")&amp;IF((XXX_IV!C40="DF")*(XXX_IV!E40&lt;&gt;0),XXX_IV!B40&amp;", ","")&amp;IF((XXX_IV!C41="DF")*(XXX_IV!E41&lt;&gt;0),XXX_IV!B41&amp;", ","")&amp;IF((XXX_IV!C42="DF")*(XXX_IV!E42&lt;&gt;0),XXX_IV!B42&amp;", ","")&amp;IF((XXX_IV!C43="DF")*(XXX_IV!E43&lt;&gt;0),XXX_IV!B47&amp;", ","")&amp;IF((XXX_IV!C44="DF")*(XXX_IV!E44&lt;&gt;0),XXX_IV!B44&amp;", ","")&amp;IF((XXX_IV!C45="DF")*(XXX_IV!E45&lt;&gt;0),XXX_IV!B45&amp;", ","")&amp;IF((XXX_IV!C46="DF")*(XXX_IV!E46&lt;&gt;0),XXX_IV!B46&amp;", ","")&amp;IF((XXX_IV!C47="DF")*(XXX_IV!E47&lt;&gt;0),XXX_IV!B47&amp;", ","")&amp;IF((XXX_IV!C48="DF")*(XXX_IV!E48&lt;&gt;0),XXX_IV!B48&amp;", ","")</f>
        <v/>
      </c>
      <c r="C95" s="361">
        <f>IF(XXX_IV!F7&lt;&gt;0,XXX_IV!F7*(SUMIFS(XXX_IV!F12:F48,XXX_IV!C12:C48,"=DF",XXX_IV!E12:E48,"=1",XXX_IV!D12:D48,"&lt;&gt;DF")+SUMIFS(XXX_IV!G12:G48,XXX_IV!C12:C48,"=DF",XXX_IV!E12:E48,"=1",XXX_IV!D12:D48,"&lt;&gt;DF")+SUMIFS(XXX_IV!H12:H48,XXX_IV!C12:C48,"=DF",XXX_IV!E12:E48,"=1",XXX_IV!D12:D48,"&lt;&gt;DF")+SUMIFS(XXX_IV!I12:I48,XXX_IV!C12:C48,"=DF",XXX_IV!E12:E48,"=1",XXX_IV!D12:D48,"&lt;&gt;DF")),14*(SUMIFS(XXX_IV!F12:F48,XXX_IV!C12:C48,"=DF",XXX_IV!E12:E48,"=1",XXX_IV!D12:D48,"&lt;&gt;DF")+SUMIFS(XXX_IV!G12:G48,XXX_IV!C12:C48,"=DF",XXX_IV!E12:E48,"=1",XXX_IV!D12:D48,"&lt;&gt;DF")+SUMIFS(XXX_IV!H12:H48,XXX_IV!C12:C48,"=DF",XXX_IV!E12:E48,"=1",XXX_IV!D12:D48,"&lt;&gt;DF")+SUMIFS(XXX_IV!I12:I48,XXX_IV!C12:C48,"=DF",XXX_IV!E12:E48,"=1",XXX_IV!D12:D48,"&lt;&gt;DF")))+IF(XXX_IV!L7&lt;&gt;0,XXX_IV!L7*(SUMIFS(XXX_IV!L12:L48,XXX_IV!C12:C48,"=DF",XXX_IV!E12:E48,"=1",XXX_IV!D12:D48,"&lt;&gt;DF")+SUMIFS(XXX_IV!M12:M48,XXX_IV!C12:C48,"=DF",XXX_IV!E12:E48,"=1",XXX_IV!D12:D48,"&lt;&gt;DF")+SUMIFS(XXX_IV!N12:N48,XXX_IV!C12:C48,"=DF",XXX_IV!E12:E48,"=1",XXX_IV!D12:D48,"&lt;&gt;DF")+SUMIFS(XXX_IV!O12:O48,XXX_IV!C12:C48,"=DF",XXX_IV!E12:E48,"=1",XXX_IV!D12:D48,"&lt;&gt;DF")),14*(SUMIFS(XXX_IV!L12:L48,XXX_IV!C12:C48,"=DF",XXX_IV!E12:E48,"=1",XXX_IV!D12:D48,"&lt;&gt;DF")+SUMIFS(XXX_IV!M12:M48,XXX_IV!C12:C48,"=DF",XXX_IV!E12:E48,"=1",XXX_IV!D12:D48,"&lt;&gt;DF")+SUMIFS(XXX_IV!N12:N48,XXX_IV!C12:C48,"=DF",XXX_IV!E12:E48,"=1",XXX_IV!D12:D48,"&lt;&gt;DF")+SUMIFS(XXX_IV!O12:O48,XXX_IV!C12:C48,"=DF",XXX_IV!E12:E48,"=1",XXX_IV!D12:D48,"&lt;&gt;DF")))+IF(XXX_IV!F7&lt;&gt;0,XXX_IV!F7*(SUMIFS(XXX_IV!I12:I48,XXX_IV!C12:C48,"=DF",XXX_IV!E12:E48,"=2",XXX_IV!D12:D48,"=DO")),14*(SUMIFS(XXX_IV!I12:I48,XXX_IV!C12:C48,"=DF",XXX_IV!E12:E48,"=2",XXX_IV!D12:D48,"=DO")))+IF(XXX_IV!L7&lt;&gt;0,XXX_IV!L7*(SUMIFS(XXX_IV!O12:O48,XXX_IV!C12:C48,"=DF",XXX_IV!E12:E48,"=2",XXX_IV!D12:D48,"=DO")),14*(SUMIFS(XXX_IV!O12:O48,XXX_IV!C12:C48,"=DF",XXX_IV!E12:E48,"=2",XXX_IV!D12:D48,"=DO")))</f>
        <v>0</v>
      </c>
      <c r="D95" s="214"/>
      <c r="E95" s="215"/>
      <c r="F95" s="216"/>
      <c r="G95" s="180"/>
      <c r="H95" s="181"/>
      <c r="I95" s="217"/>
    </row>
    <row r="96" spans="1:9">
      <c r="A96" s="183" t="s">
        <v>48</v>
      </c>
      <c r="B96" s="282" t="str">
        <f>IF((XXX_IV!C12="DD")*(XXX_IV!E12&lt;&gt;0),XXX_IV!B12&amp;", ","")&amp;IF((XXX_IV!C13="DD")*(XXX_IV!E13&lt;&gt;0),XXX_IV!B13&amp;", ","")&amp;IF((XXX_IV!C14="DD")*(XXX_IV!E14&lt;&gt;0),XXX_IV!B14&amp;", ","")&amp;IF((XXX_IV!C15="DD")*(XXX_IV!E15&lt;&gt;0),XXX_IV!B15&amp;", ","")&amp;IF((XXX_IV!C16="DD")*(XXX_IV!E16&lt;&gt;0),XXX_IV!B16&amp;", ","")&amp;IF((XXX_IV!C17="DD")*(XXX_IV!E17&lt;&gt;0),XXX_IV!B17&amp;", ","")&amp;IF((XXX_IV!C18="DD")*(XXX_IV!E18&lt;&gt;0),XXX_IV!B18&amp;", ","")&amp;IF((XXX_IV!C19="DD")*(XXX_IV!E19&lt;&gt;0),XXX_IV!B19&amp;", ","")&amp;IF((XXX_IV!C20="DD")*(XXX_IV!E20&lt;&gt;0),XXX_IV!B20&amp;", ","")&amp;IF((XXX_IV!C21="DD")*(XXX_IV!E21&lt;&gt;0),XXX_IV!B21&amp;", ","")&amp;IF((XXX_IV!C22="DD")*(XXX_IV!E22&lt;&gt;0),XXX_IV!B22&amp;", ","")&amp;IF((XXX_IV!C23="DD")*(XXX_IV!E23&lt;&gt;0),XXX_IV!B23&amp;", ","")&amp;IF((XXX_IV!C24="DD")*(XXX_IV!E24&lt;&gt;0),XXX_IV!B24&amp;", ","")&amp;IF((XXX_IV!C25="DD")*(XXX_IV!E25&lt;&gt;0),XXX_IV!B25&amp;", ","")&amp;IF((XXX_IV!C26="DD")*(XXX_IV!E26&lt;&gt;0),XXX_IV!B26&amp;", ","")&amp;IF((XXX_IV!C27="DD")*(XXX_IV!E27&lt;&gt;0),XXX_IV!B27&amp;", ","")&amp;IF((XXX_IV!C28="DD")*(XXX_IV!E28&lt;&gt;0),XXX_IV!B28&amp;", ","")&amp;IF((XXX_IV!C29="DD")*(XXX_IV!E29&lt;&gt;0),XXX_IV!B29&amp;", ","")&amp;IF((XXX_IV!C30="DD")*(XXX_IV!E30&lt;&gt;0),XXX_IV!B30&amp;", ","")&amp;IF((XXX_IV!C31="DD")*(XXX_IV!E31&lt;&gt;0),XXX_IV!B31&amp;", ","")&amp;IF((XXX_IV!C32="DD")*(XXX_IV!E32&lt;&gt;0),XXX_IV!B32&amp;", ","")&amp;IF((XXX_IV!C33="DD")*(XXX_IV!E33&lt;&gt;0),XXX_IV!B33&amp;", ","")&amp;IF((XXX_IV!C34="DD")*(XXX_IV!E34&lt;&gt;0),XXX_IV!B34&amp;", ","")&amp;IF((XXX_IV!C35="DD")*(XXX_IV!E35&lt;&gt;0),XXX_IV!B35&amp;", ","")&amp;IF((XXX_IV!C36="DD")*(XXX_IV!E36&lt;&gt;0),XXX_IV!B36&amp;", ","")&amp;IF((XXX_IV!C37="DD")*(XXX_IV!E37&lt;&gt;0),XXX_IV!B37&amp;", ","")&amp;IF((XXX_IV!C38="DD")*(XXX_IV!E38&lt;&gt;0),XXX_IV!B38&amp;", ","")&amp;IF((XXX_IV!C39="DD")*(XXX_IV!E39&lt;&gt;0),XXX_IV!B39&amp;", ","")&amp;IF((XXX_IV!C40="DD")*(XXX_IV!E40&lt;&gt;0),XXX_IV!B40&amp;", ","")&amp;IF((XXX_IV!C41="DD")*(XXX_IV!E41&lt;&gt;0),XXX_IV!B41&amp;", ","")&amp;IF((XXX_IV!C42="DD")*(XXX_IV!E42&lt;&gt;0),XXX_IV!B42&amp;", ","")&amp;IF((XXX_IV!C43="DD")*(XXX_IV!E43&lt;&gt;0),XXX_IV!B47&amp;", ","")&amp;IF((XXX_IV!C44="DD")*(XXX_IV!E44&lt;&gt;0),XXX_IV!B44&amp;", ","")&amp;IF((XXX_IV!C45="DD")*(XXX_IV!E45&lt;&gt;0),XXX_IV!B45&amp;", ","")&amp;IF((XXX_IV!C46="DD")*(XXX_IV!E46&lt;&gt;0),XXX_IV!B46&amp;", ","")&amp;IF((XXX_IV!C47="DD")*(XXX_IV!E47&lt;&gt;0),XXX_IV!B47&amp;", ","")&amp;IF((XXX_IV!C48="DD")*(XXX_IV!E48&lt;&gt;0),XXX_IV!B48&amp;", ","")</f>
        <v/>
      </c>
      <c r="C96" s="363">
        <f>IF(XXX_IV!F7&lt;&gt;0,XXX_IV!F7*(SUMIFS(XXX_IV!F12:F48,XXX_IV!C12:C48,"=DD",XXX_IV!E12:E48,"=1",XXX_IV!D12:D48,"&lt;&gt;DF")+SUMIFS(XXX_IV!G12:G48,XXX_IV!C12:C48,"=DD",XXX_IV!E12:E48,"=1",XXX_IV!D12:D48,"&lt;&gt;DF")+SUMIFS(XXX_IV!H12:H48,XXX_IV!C12:C48,"=DD",XXX_IV!E12:E48,"=1",XXX_IV!D12:D48,"&lt;&gt;DF")+SUMIFS(XXX_IV!I12:I48,XXX_IV!C12:C48,"=DD",XXX_IV!E12:E48,"=1",XXX_IV!D12:D48,"&lt;&gt;DF")),14*(SUMIFS(XXX_IV!F12:F48,XXX_IV!C12:C48,"=DD",XXX_IV!E12:E48,"=1",XXX_IV!D12:D48,"&lt;&gt;DF")+SUMIFS(XXX_IV!G12:G48,XXX_IV!C12:C48,"=DD",XXX_IV!E12:E48,"=1",XXX_IV!D12:D48,"&lt;&gt;DF")+SUMIFS(XXX_IV!H12:H48,XXX_IV!C12:C48,"=DD",XXX_IV!E12:E48,"=1",XXX_IV!D12:D48,"&lt;&gt;DF")+SUMIFS(XXX_IV!I12:I48,XXX_IV!C12:C48,"=DD",XXX_IV!E12:E48,"=1",XXX_IV!D12:D48,"&lt;&gt;DF")))+IF(XXX_IV!L7&lt;&gt;0,XXX_IV!L7*(SUMIFS(XXX_IV!L12:L48,XXX_IV!C12:C48,"=DD",XXX_IV!E12:E48,"=1",XXX_IV!D12:D48,"&lt;&gt;DF")+SUMIFS(XXX_IV!M12:M48,XXX_IV!C12:C48,"=DD",XXX_IV!E12:E48,"=1",XXX_IV!D12:D48,"&lt;&gt;DF")+SUMIFS(XXX_IV!N12:N48,XXX_IV!C12:C48,"=DD",XXX_IV!E12:E48,"=1",XXX_IV!D12:D48,"&lt;&gt;DF")+SUMIFS(XXX_IV!O12:O48,XXX_IV!C12:C48,"=DD",XXX_IV!E12:E48,"=1",XXX_IV!D12:D48,"&lt;&gt;DF")),14*(SUMIFS(XXX_IV!L12:L48,XXX_IV!C12:C48,"=DD",XXX_IV!E12:E48,"=1",XXX_IV!D12:D48,"&lt;&gt;DF")+SUMIFS(XXX_IV!M12:M48,XXX_IV!C12:C48,"=DD",XXX_IV!E12:E48,"=1",XXX_IV!D12:D48,"&lt;&gt;DF")+SUMIFS(XXX_IV!N12:N48,XXX_IV!C12:C48,"=DD",XXX_IV!E12:E48,"=1",XXX_IV!D12:D48,"&lt;&gt;DF")+SUMIFS(XXX_IV!O12:O48,XXX_IV!C12:C48,"=DD",XXX_IV!E12:E48,"=1",XXX_IV!D12:D48,"&lt;&gt;DF")))+IF(XXX_IV!F7&lt;&gt;0,XXX_IV!F7*(SUMIFS(XXX_IV!I12:I48,XXX_IV!C12:C48,"=DD",XXX_IV!E12:E48,"=2",XXX_IV!D12:D48,"=DO")),14*(SUMIFS(XXX_IV!I12:I48,XXX_IV!C12:C48,"=DD",XXX_IV!E12:E48,"=2",XXX_IV!D12:D48,"=DO")))+IF(XXX_IV!L7&lt;&gt;0,XXX_IV!L7*(SUMIFS(XXX_IV!O12:O48,XXX_IV!C12:C48,"=DD",XXX_IV!E12:E48,"=2",XXX_IV!D12:D48,"=DO")),14*(SUMIFS(XXX_IV!O12:O48,XXX_IV!C12:C48,"=DD",XXX_IV!E12:E48,"=2",XXX_IV!D12:D48,"=DO")))</f>
        <v>0</v>
      </c>
      <c r="D96" s="218"/>
      <c r="E96" s="219"/>
      <c r="F96" s="220"/>
      <c r="G96" s="185"/>
      <c r="H96" s="186"/>
      <c r="I96" s="217"/>
    </row>
    <row r="97" spans="1:9">
      <c r="A97" s="183" t="s">
        <v>49</v>
      </c>
      <c r="B97" s="282" t="str">
        <f>IF((XXX_IV!C12="DS")*(XXX_IV!E12&lt;&gt;0),XXX_IV!B12&amp;", ","")&amp;IF((XXX_IV!C13="DS")*(XXX_IV!E13&lt;&gt;0),XXX_IV!B13&amp;", ","")&amp;IF((XXX_IV!C14="DS")*(XXX_IV!E14&lt;&gt;0),XXX_IV!B14&amp;", ","")&amp;IF((XXX_IV!C15="DS")*(XXX_IV!E15&lt;&gt;0),XXX_IV!B15&amp;", ","")&amp;IF((XXX_IV!C16="DS")*(XXX_IV!E16&lt;&gt;0),XXX_IV!B16&amp;", ","")&amp;IF((XXX_IV!C17="DS")*(XXX_IV!E17&lt;&gt;0),XXX_IV!B17&amp;", ","")&amp;IF((XXX_IV!C18="DS")*(XXX_IV!E18&lt;&gt;0),XXX_IV!B18&amp;", ","")&amp;IF((XXX_IV!C19="DS")*(XXX_IV!E19&lt;&gt;0),XXX_IV!B19&amp;", ","")&amp;IF((XXX_IV!C20="DS")*(XXX_IV!E20&lt;&gt;0),XXX_IV!B20&amp;", ","")&amp;IF((XXX_IV!C21="DS")*(XXX_IV!E21&lt;&gt;0),XXX_IV!B21&amp;", ","")&amp;IF((XXX_IV!C22="DS")*(XXX_IV!E22&lt;&gt;0),XXX_IV!B22&amp;", ","")&amp;IF((XXX_IV!C23="DS")*(XXX_IV!E23&lt;&gt;0),XXX_IV!B23&amp;", ","")&amp;IF((XXX_IV!C24="DS")*(XXX_IV!E24&lt;&gt;0),XXX_IV!B24&amp;", ","")&amp;IF((XXX_IV!C25="DS")*(XXX_IV!E25&lt;&gt;0),XXX_IV!B25&amp;", ","")&amp;IF((XXX_IV!C26="DS")*(XXX_IV!E26&lt;&gt;0),XXX_IV!B26&amp;", ","")&amp;IF((XXX_IV!C27="DS")*(XXX_IV!E27&lt;&gt;0),XXX_IV!B27&amp;", ","")&amp;IF((XXX_IV!C28="DS")*(XXX_IV!E28&lt;&gt;0),XXX_IV!B28&amp;", ","")&amp;IF((XXX_IV!C29="DS")*(XXX_IV!E29&lt;&gt;0),XXX_IV!B29&amp;", ","")&amp;IF((XXX_IV!C30="DS")*(XXX_IV!E30&lt;&gt;0),XXX_IV!B30&amp;", ","")&amp;IF((XXX_IV!C31="DS")*(XXX_IV!E31&lt;&gt;0),XXX_IV!B31&amp;", ","")&amp;IF((XXX_IV!C32="DS")*(XXX_IV!E32&lt;&gt;0),XXX_IV!B32&amp;", ","")&amp;IF((XXX_IV!C33="DS")*(XXX_IV!E33&lt;&gt;0),XXX_IV!B33&amp;", ","")&amp;IF((XXX_IV!C34="DS")*(XXX_IV!E34&lt;&gt;0),XXX_IV!B34&amp;", ","")&amp;IF((XXX_IV!C35="DS")*(XXX_IV!E35&lt;&gt;0),XXX_IV!B35&amp;", ","")&amp;IF((XXX_IV!C36="DS")*(XXX_IV!E36&lt;&gt;0),XXX_IV!B36&amp;", ","")&amp;IF((XXX_IV!C37="DS")*(XXX_IV!E37&lt;&gt;0),XXX_IV!B37&amp;", ","")&amp;IF((XXX_IV!C38="DS")*(XXX_IV!E38&lt;&gt;0),XXX_IV!B38&amp;", ","")&amp;IF((XXX_IV!C39="DS")*(XXX_IV!E39&lt;&gt;0),XXX_IV!B39&amp;", ","")&amp;IF((XXX_IV!C40="DS")*(XXX_IV!E40&lt;&gt;0),XXX_IV!B40&amp;", ","")&amp;IF((XXX_IV!C41="DS")*(XXX_IV!E41&lt;&gt;0),XXX_IV!B41&amp;", ","")&amp;IF((XXX_IV!C42="DS")*(XXX_IV!E42&lt;&gt;0),XXX_IV!B42&amp;", ","")&amp;IF((XXX_IV!C43="DS")*(XXX_IV!E43&lt;&gt;0),XXX_IV!B47&amp;", ","")&amp;IF((XXX_IV!C44="DS")*(XXX_IV!E44&lt;&gt;0),XXX_IV!B44&amp;", ","")&amp;IF((XXX_IV!C45="DS")*(XXX_IV!E45&lt;&gt;0),XXX_IV!B45&amp;", ","")&amp;IF((XXX_IV!C46="DS")*(XXX_IV!E46&lt;&gt;0),XXX_IV!B46&amp;", ","")&amp;IF((XXX_IV!C47="DS")*(XXX_IV!E47&lt;&gt;0),XXX_IV!B47&amp;", ","")&amp;IF((XXX_IV!C48="DS")*(XXX_IV!E48&lt;&gt;0),XXX_IV!B48&amp;", ","")</f>
        <v/>
      </c>
      <c r="C97" s="363">
        <f>IF(XXX_IV!F7&lt;&gt;0,XXX_IV!F7*(SUMIFS(XXX_IV!F12:F48,XXX_IV!C12:C48,"=DS",XXX_IV!E12:E48,"=1",XXX_IV!D12:D48,"&lt;&gt;DF")+SUMIFS(XXX_IV!G12:G48,XXX_IV!C12:C48,"=DS",XXX_IV!E12:E48,"=1",XXX_IV!D12:D48,"&lt;&gt;DF")+SUMIFS(XXX_IV!H12:H48,XXX_IV!C12:C48,"=DS",XXX_IV!E12:E48,"=1",XXX_IV!D12:D48,"&lt;&gt;DF")+SUMIFS(XXX_IV!I12:I48,XXX_IV!C12:C48,"=DS",XXX_IV!E12:E48,"=1",XXX_IV!D12:D48,"&lt;&gt;DF")),14*(SUMIFS(XXX_IV!F12:F48,XXX_IV!C12:C48,"=DS",XXX_IV!E12:E48,"=1",XXX_IV!D12:D48,"&lt;&gt;DF")+SUMIFS(XXX_IV!G12:G48,XXX_IV!C12:C48,"=DS",XXX_IV!E12:E48,"=1",XXX_IV!D12:D48,"&lt;&gt;DF")+SUMIFS(XXX_IV!H12:H48,XXX_IV!C12:C48,"=DS",XXX_IV!E12:E48,"=1",XXX_IV!D12:D48,"&lt;&gt;DF")+SUMIFS(XXX_IV!I12:I48,XXX_IV!C12:C48,"=DS",XXX_IV!E12:E48,"=1",XXX_IV!D12:D48,"&lt;&gt;DF")))+IF(XXX_IV!L7&lt;&gt;0,XXX_IV!L7*(SUMIFS(XXX_IV!L12:L48,XXX_IV!C12:C48,"=DS",XXX_IV!E12:E48,"=1",XXX_IV!D12:D48,"&lt;&gt;DF")+SUMIFS(XXX_IV!M12:M48,XXX_IV!C12:C48,"=DS",XXX_IV!E12:E48,"=1",XXX_IV!D12:D48,"&lt;&gt;DF")+SUMIFS(XXX_IV!N12:N48,XXX_IV!C12:C48,"=DS",XXX_IV!E12:E48,"=1",XXX_IV!D12:D48,"&lt;&gt;DF")+SUMIFS(XXX_IV!O12:O48,XXX_IV!C12:C48,"=DS",XXX_IV!E12:E48,"=1",XXX_IV!D12:D48,"&lt;&gt;DF")),14*(SUMIFS(XXX_IV!L12:L48,XXX_IV!C12:C48,"=DS",XXX_IV!E12:E48,"=1",XXX_IV!D12:D48,"&lt;&gt;DF")+SUMIFS(XXX_IV!M12:M48,XXX_IV!C12:C48,"=DS",XXX_IV!E12:E48,"=1",XXX_IV!D12:D48,"&lt;&gt;DF")+SUMIFS(XXX_IV!N12:N48,XXX_IV!C12:C48,"=DS",XXX_IV!E12:E48,"=1",XXX_IV!D12:D48,"&lt;&gt;DF")+SUMIFS(XXX_IV!O12:O48,XXX_IV!C12:C48,"=DS",XXX_IV!E12:E48,"=1",XXX_IV!D12:D48,"&lt;&gt;DF")))+IF(XXX_IV!F7&lt;&gt;0,XXX_IV!F7*(SUMIFS(XXX_IV!I12:I48,XXX_IV!C12:C48,"=DS",XXX_IV!E12:E48,"=2",XXX_IV!D12:D48,"=DO")),14*(SUMIFS(XXX_IV!I12:I48,XXX_IV!C12:C48,"=DS",XXX_IV!E12:E48,"=2",XXX_IV!D12:D48,"=DO")))+IF(XXX_IV!L7&lt;&gt;0,XXX_IV!L7*(SUMIFS(XXX_IV!O12:O48,XXX_IV!C12:C48,"=DS",XXX_IV!E12:E48,"=2",XXX_IV!D12:D48,"=DO")),14*(SUMIFS(XXX_IV!O12:O48,XXX_IV!C12:C48,"=DS",XXX_IV!E12:E48,"=2",XXX_IV!D12:D48,"=DO")))</f>
        <v>0</v>
      </c>
      <c r="D97" s="218"/>
      <c r="E97" s="219"/>
      <c r="F97" s="220"/>
      <c r="G97" s="185"/>
      <c r="H97" s="186"/>
      <c r="I97" s="217"/>
    </row>
    <row r="98" spans="1:9" ht="15.75" thickBot="1">
      <c r="A98" s="191" t="s">
        <v>50</v>
      </c>
      <c r="B98" s="283" t="str">
        <f>IF((XXX_IV!C12="DC")*(XXX_IV!E12&lt;&gt;0),XXX_IV!B12&amp;", ","")&amp;IF((XXX_IV!C13="DC")*(XXX_IV!E13&lt;&gt;0),XXX_IV!B13&amp;", ","")&amp;IF((XXX_IV!C14="DC")*(XXX_IV!E14&lt;&gt;0),XXX_IV!B14&amp;", ","")&amp;IF((XXX_IV!C15="DC")*(XXX_IV!E15&lt;&gt;0),XXX_IV!B15&amp;", ","")&amp;IF((XXX_IV!C16="DC")*(XXX_IV!E16&lt;&gt;0),XXX_IV!B16&amp;", ","")&amp;IF((XXX_IV!C17="DC")*(XXX_IV!E17&lt;&gt;0),XXX_IV!B17&amp;", ","")&amp;IF((XXX_IV!C18="DC")*(XXX_IV!E18&lt;&gt;0),XXX_IV!B18&amp;", ","")&amp;IF((XXX_IV!C19="DC")*(XXX_IV!E19&lt;&gt;0),XXX_IV!B19&amp;", ","")&amp;IF((XXX_IV!C20="DC")*(XXX_IV!E20&lt;&gt;0),XXX_IV!B20&amp;", ","")&amp;IF((XXX_IV!C21="DC")*(XXX_IV!E21&lt;&gt;0),XXX_IV!B21&amp;", ","")&amp;IF((XXX_IV!C22="DC")*(XXX_IV!E22&lt;&gt;0),XXX_IV!B22&amp;", ","")&amp;IF((XXX_IV!C23="DC")*(XXX_IV!E23&lt;&gt;0),XXX_IV!B23&amp;", ","")&amp;IF((XXX_IV!C24="DC")*(XXX_IV!E24&lt;&gt;0),XXX_IV!B24&amp;", ","")&amp;IF((XXX_IV!C25="DC")*(XXX_IV!E25&lt;&gt;0),XXX_IV!B25&amp;", ","")&amp;IF((XXX_IV!C26="DC")*(XXX_IV!E26&lt;&gt;0),XXX_IV!B26&amp;", ","")&amp;IF((XXX_IV!C27="DC")*(XXX_IV!E27&lt;&gt;0),XXX_IV!B27&amp;", ","")&amp;IF((XXX_IV!C28="DC")*(XXX_IV!E28&lt;&gt;0),XXX_IV!B28&amp;", ","")&amp;IF((XXX_IV!C29="DC")*(XXX_IV!E29&lt;&gt;0),XXX_IV!B29&amp;", ","")&amp;IF((XXX_IV!C30="DC")*(XXX_IV!E30&lt;&gt;0),XXX_IV!B30&amp;", ","")&amp;IF((XXX_IV!C31="DC")*(XXX_IV!E31&lt;&gt;0),XXX_IV!B31&amp;", ","")&amp;IF((XXX_IV!C32="DC")*(XXX_IV!E32&lt;&gt;0),XXX_IV!B32&amp;", ","")&amp;IF((XXX_IV!C33="DC")*(XXX_IV!E33&lt;&gt;0),XXX_IV!B33&amp;", ","")&amp;IF((XXX_IV!C34="DC")*(XXX_IV!E34&lt;&gt;0),XXX_IV!B34&amp;", ","")&amp;IF((XXX_IV!C35="DC")*(XXX_IV!E35&lt;&gt;0),XXX_IV!B35&amp;", ","")&amp;IF((XXX_IV!C36="DC")*(XXX_IV!E36&lt;&gt;0),XXX_IV!B36&amp;", ","")&amp;IF((XXX_IV!C37="DC")*(XXX_IV!E37&lt;&gt;0),XXX_IV!B37&amp;", ","")&amp;IF((XXX_IV!C38="DC")*(XXX_IV!E38&lt;&gt;0),XXX_IV!B38&amp;", ","")&amp;IF((XXX_IV!C39="DC")*(XXX_IV!E39&lt;&gt;0),XXX_IV!B39&amp;", ","")&amp;IF((XXX_IV!C40="DC")*(XXX_IV!E40&lt;&gt;0),XXX_IV!B40&amp;", ","")&amp;IF((XXX_IV!C41="DC")*(XXX_IV!E41&lt;&gt;0),XXX_IV!B41&amp;", ","")&amp;IF((XXX_IV!C42="DC")*(XXX_IV!E42&lt;&gt;0),XXX_IV!B42&amp;", ","")&amp;IF((XXX_IV!C43="DC")*(XXX_IV!E43&lt;&gt;0),XXX_IV!B47&amp;", ","")&amp;IF((XXX_IV!C44="DC")*(XXX_IV!E44&lt;&gt;0),XXX_IV!B44&amp;", ","")&amp;IF((XXX_IV!C45="DC")*(XXX_IV!E45&lt;&gt;0),XXX_IV!B45&amp;", ","")&amp;IF((XXX_IV!C46="DC")*(XXX_IV!E46&lt;&gt;0),XXX_IV!B46&amp;", ","")&amp;IF((XXX_IV!C47="DC")*(XXX_IV!E47&lt;&gt;0),XXX_IV!B47&amp;", ","")&amp;IF((XXX_IV!C48="DC")*(XXX_IV!E48&lt;&gt;0),XXX_IV!B48&amp;", ","")</f>
        <v/>
      </c>
      <c r="C98" s="364">
        <f>IF(XXX_IV!F7&lt;&gt;0,XXX_IV!F7*(SUMIFS(XXX_IV!F12:F48,XXX_IV!C12:C48,"=DC",XXX_IV!E12:E48,"=1",XXX_IV!D12:D48,"&lt;&gt;DF")+SUMIFS(XXX_IV!G12:G48,XXX_IV!C12:C48,"=DC",XXX_IV!E12:E48,"=1",XXX_IV!D12:D48,"&lt;&gt;DF")+SUMIFS(XXX_IV!H12:H48,XXX_IV!C12:C48,"=DC",XXX_IV!E12:E48,"=1",XXX_IV!D12:D48,"&lt;&gt;DF")+SUMIFS(XXX_IV!I12:I48,XXX_IV!C12:C48,"=DC",XXX_IV!E12:E48,"=1",XXX_IV!D12:D48,"&lt;&gt;DF")),14*(SUMIFS(XXX_IV!F12:F48,XXX_IV!C12:C48,"=DC",XXX_IV!E12:E48,"=1",XXX_IV!D12:D48,"&lt;&gt;DF")+SUMIFS(XXX_IV!G12:G48,XXX_IV!C12:C48,"=DC",XXX_IV!E12:E48,"=1",XXX_IV!D12:D48,"&lt;&gt;DF")+SUMIFS(XXX_IV!H12:H48,XXX_IV!C12:C48,"=DC",XXX_IV!E12:E48,"=1",XXX_IV!D12:D48,"&lt;&gt;DF")+SUMIFS(XXX_IV!I12:I48,XXX_IV!C12:C48,"=DC",XXX_IV!E12:E48,"=1",XXX_IV!D12:D48,"&lt;&gt;DF")))+IF(XXX_IV!L7&lt;&gt;0,XXX_IV!L7*(SUMIFS(XXX_IV!L12:L48,XXX_IV!C12:C48,"=DC",XXX_IV!E12:E48,"=1",XXX_IV!D12:D48,"&lt;&gt;DF")+SUMIFS(XXX_IV!M12:M48,XXX_IV!C12:C48,"=DC",XXX_IV!E12:E48,"=1",XXX_IV!D12:D48,"&lt;&gt;DF")+SUMIFS(XXX_IV!N12:N48,XXX_IV!C12:C48,"=DC",XXX_IV!E12:E48,"=1",XXX_IV!D12:D48,"&lt;&gt;DF")+SUMIFS(XXX_IV!O12:O48,XXX_IV!C12:C48,"=DC",XXX_IV!E12:E48,"=1",XXX_IV!D12:D48,"&lt;&gt;DF")),14*(SUMIFS(XXX_IV!L12:L48,XXX_IV!C12:C48,"=DC",XXX_IV!E12:E48,"=1",XXX_IV!D12:D48,"&lt;&gt;DF")+SUMIFS(XXX_IV!M12:M48,XXX_IV!C12:C48,"=DC",XXX_IV!E12:E48,"=1",XXX_IV!D12:D48,"&lt;&gt;DF")+SUMIFS(XXX_IV!N12:N48,XXX_IV!C12:C48,"=DC",XXX_IV!E12:E48,"=1",XXX_IV!D12:D48,"&lt;&gt;DF")+SUMIFS(XXX_IV!O12:O48,XXX_IV!C12:C48,"=DC",XXX_IV!E12:E48,"=1",XXX_IV!D12:D48,"&lt;&gt;DF")))+IF(XXX_IV!F7&lt;&gt;0,XXX_IV!F7*(SUMIFS(XXX_IV!I12:I48,XXX_IV!C12:C48,"=DC",XXX_IV!E12:E48,"=2",XXX_IV!D12:D48,"=DO")),14*(SUMIFS(XXX_IV!I12:I48,XXX_IV!C12:C48,"=DC",XXX_IV!E12:E48,"=2",XXX_IV!D12:D48,"=DO")))+IF(XXX_IV!L7&lt;&gt;0,XXX_IV!L7*(SUMIFS(XXX_IV!O12:O48,XXX_IV!C12:C48,"=DC",XXX_IV!E12:E48,"=2",XXX_IV!D12:D48,"=DO")),14*(SUMIFS(XXX_IV!O12:O48,XXX_IV!C12:C48,"=DC",XXX_IV!E12:E48,"=2",XXX_IV!D12:D48,"=DO")))</f>
        <v>0</v>
      </c>
      <c r="D98" s="221"/>
      <c r="E98" s="222"/>
      <c r="F98" s="223"/>
      <c r="G98" s="192"/>
      <c r="H98" s="193"/>
      <c r="I98" s="217"/>
    </row>
    <row r="99" spans="1:9" ht="15.75" hidden="1" thickBot="1">
      <c r="A99" s="295"/>
      <c r="B99" s="283"/>
      <c r="C99" s="318"/>
      <c r="D99" s="221"/>
      <c r="E99" s="222"/>
      <c r="F99" s="223"/>
      <c r="G99" s="226"/>
      <c r="H99" s="227"/>
      <c r="I99" s="217"/>
    </row>
    <row r="100" spans="1:9">
      <c r="C100" s="286">
        <f>SUM(C95:C99)</f>
        <v>0</v>
      </c>
      <c r="I100" s="217"/>
    </row>
    <row r="101" spans="1:9" ht="15.75" thickBot="1">
      <c r="A101" s="171" t="s">
        <v>57</v>
      </c>
      <c r="D101" s="172"/>
      <c r="E101" s="172"/>
      <c r="F101" s="172"/>
      <c r="G101" s="172"/>
      <c r="H101" s="172"/>
      <c r="I101" s="217"/>
    </row>
    <row r="102" spans="1:9" ht="15.75" thickBot="1">
      <c r="A102" s="175" t="s">
        <v>18</v>
      </c>
      <c r="B102" s="280" t="s">
        <v>17</v>
      </c>
      <c r="C102" s="287" t="s">
        <v>20</v>
      </c>
      <c r="D102" s="175" t="s">
        <v>16</v>
      </c>
      <c r="E102" s="524" t="s">
        <v>22</v>
      </c>
      <c r="F102" s="525"/>
      <c r="G102" s="526" t="s">
        <v>21</v>
      </c>
      <c r="H102" s="527"/>
      <c r="I102" s="224"/>
    </row>
    <row r="103" spans="1:9">
      <c r="A103" s="178" t="s">
        <v>55</v>
      </c>
      <c r="B103" s="281" t="str">
        <f>IF((XXX_IV!D12="DO")*(XXX_IV!E12&lt;&gt;0),XXX_IV!B12&amp;", ","")&amp;IF((XXX_IV!D13="DO")*(XXX_IV!E13&lt;&gt;0),XXX_IV!B13&amp;", ","")&amp;IF((XXX_IV!D14="DO")*(XXX_IV!E14&lt;&gt;0),XXX_IV!B14&amp;", ","")&amp;IF((XXX_IV!D15="DO")*(XXX_IV!E15&lt;&gt;0),XXX_IV!B15&amp;", ","")&amp;IF((XXX_IV!D16="DO")*(XXX_IV!E16&lt;&gt;0),XXX_IV!B16&amp;", ","")&amp;IF((XXX_IV!D17="DO")*(XXX_IV!E17&lt;&gt;0),XXX_IV!B17&amp;", ","")&amp;IF((XXX_IV!D18="DO")*(XXX_IV!E18&lt;&gt;0),XXX_IV!B18&amp;", ","")&amp;IF((XXX_IV!D19="DO")*(XXX_IV!E19&lt;&gt;0),XXX_IV!B19&amp;", ","")&amp;IF((XXX_IV!D20="DO")*(XXX_IV!E20&lt;&gt;0),XXX_IV!B20&amp;", ","")&amp;IF((XXX_IV!D21="DO")*(XXX_IV!E21&lt;&gt;0),XXX_IV!B21&amp;", ","")&amp;IF((XXX_IV!D22="DO")*(XXX_IV!E22&lt;&gt;0),XXX_IV!B22&amp;", ","")&amp;IF((XXX_IV!D23="DO")*(XXX_IV!E23&lt;&gt;0),XXX_IV!B23&amp;", ","")&amp;IF((XXX_IV!D24="DO")*(XXX_IV!E24&lt;&gt;0),XXX_IV!B24&amp;", ","")&amp;IF((XXX_IV!D25="DO")*(XXX_IV!E25&lt;&gt;0),XXX_IV!B25&amp;", ","")&amp;IF((XXX_IV!D26="DO")*(XXX_IV!E26&lt;&gt;0),XXX_IV!B26&amp;", ","")&amp;IF((XXX_IV!D27="DO")*(XXX_IV!E27&lt;&gt;0),XXX_IV!B27&amp;", ","")&amp;IF((XXX_IV!D28="DO")*(XXX_IV!E28&lt;&gt;0),XXX_IV!B28&amp;", ","")&amp;IF((XXX_IV!D29="DO")*(XXX_IV!E29&lt;&gt;0),XXX_IV!B29&amp;", ","")&amp;IF((XXX_IV!D30="DO")*(XXX_IV!E30&lt;&gt;0),XXX_IV!B30&amp;", ","")&amp;IF((XXX_IV!D31="DO")*(XXX_IV!E31&lt;&gt;0),XXX_IV!B31&amp;", ","")&amp;IF((XXX_IV!D32="DO")*(XXX_IV!E32&lt;&gt;0),XXX_IV!B32&amp;", ","")&amp;IF((XXX_IV!D33="DO")*(XXX_IV!E33&lt;&gt;0),XXX_IV!B33&amp;", ","")&amp;IF((XXX_IV!D34="DO")*(XXX_IV!E34&lt;&gt;0),XXX_IV!B34&amp;", ","")&amp;IF((XXX_IV!D35="DO")*(XXX_IV!E35&lt;&gt;0),XXX_IV!B35&amp;", ","")&amp;IF((XXX_IV!D36="DO")*(XXX_IV!E36&lt;&gt;0),XXX_IV!B36&amp;", ","")&amp;IF((XXX_IV!D37="DO")*(XXX_IV!E37&lt;&gt;0),XXX_IV!B37&amp;", ","")&amp;IF((XXX_IV!D38="DO")*(XXX_IV!E38&lt;&gt;0),XXX_IV!B38&amp;", ","")&amp;IF((XXX_IV!D39="DO")*(XXX_IV!E39&lt;&gt;0),XXX_IV!B39&amp;", ","")&amp;IF((XXX_IV!D40="DO")*(XXX_IV!E40&lt;&gt;0),XXX_IV!B40&amp;", ","")&amp;IF((XXX_IV!D41="DO")*(XXX_IV!E41&lt;&gt;0),XXX_IV!B41&amp;", ","")&amp;IF((XXX_IV!D42="DO")*(XXX_IV!E42&lt;&gt;0),XXX_IV!B42&amp;", ","")&amp;IF((XXX_IV!D43="DO")*(XXX_IV!E43&lt;&gt;0),XXX_IV!B43&amp;", ","")&amp;IF((XXX_IV!D44="DO")*(XXX_IV!E44&lt;&gt;0),XXX_IV!B44&amp;", ","")&amp;IF((XXX_IV!D45="DO")*(XXX_IV!E45&lt;&gt;0),XXX_IV!B45&amp;", ","")&amp;IF((XXX_IV!D46="DO")*(XXX_IV!E46&lt;&gt;0),XXX_IV!B46&amp;", ","")&amp;IF((XXX_IV!D47="DO")*(XXX_IV!E47&lt;&gt;0),XXX_IV!B47&amp;", ","")&amp;IF((XXX_IV!D48="DO")*(XXX_IV!E48&lt;&gt;0),XXX_IV!B48&amp;", ","")</f>
        <v/>
      </c>
      <c r="C103" s="293">
        <f>IF(XXX_IV!F7&lt;&gt;0,XXX_IV!F7*(SUMIFS(XXX_IV!F12:F48,XXX_IV!D12:D48,"=DO",XXX_IV!E12:E48,"&lt;&gt;0")+SUMIFS(XXX_IV!G12:G48,XXX_IV!D12:D48,"=DO",XXX_IV!E12:E48,"&lt;&gt;0")+SUMIFS(XXX_IV!H12:H48,XXX_IV!D12:D48,"=DO",XXX_IV!E12:E48,"&lt;&gt;0")+SUMIFS(XXX_IV!I12:I48,XXX_IV!D12:D48,"=DO",XXX_IV!E12:E48,"&lt;&gt;0")),14*(SUMIFS(XXX_IV!F12:F48,XXX_IV!D12:D48,"=DO",XXX_IV!E12:E48,"&lt;&gt;0")+SUMIFS(XXX_IV!G12:G48,XXX_IV!D12:D48,"=DO",XXX_IV!E12:E48,"&lt;&gt;0")+SUMIFS(XXX_IV!H12:H48,XXX_IV!D12:D48,"=DO",XXX_IV!E12:E48,"&lt;&gt;0")+SUMIFS(XXX_IV!I12:I48,XXX_IV!D12:D48,"=DO",XXX_IV!E12:E48,"&lt;&gt;0")))+IF(XXX_IV!L7&lt;&gt;0,XXX_IV!L7*(SUMIFS(XXX_IV!L12:L48,XXX_IV!D12:D48,"=DO",XXX_IV!E12:E48,"&lt;&gt;0")+SUMIFS(XXX_IV!M12:M48,XXX_IV!D12:D48,"=DO",XXX_IV!E12:E48,"&lt;&gt;0")+SUMIFS(XXX_IV!N12:N48,XXX_IV!D12:D48,"=DO",XXX_IV!E12:E48,"&lt;&gt;0")+SUMIFS(XXX_IV!O12:O48,XXX_IV!D12:D48,"=DO",XXX_IV!E12:E48,"&lt;&gt;0")),14*(SUMIFS(XXX_IV!L12:L48,XXX_IV!D12:D48,"=DO",XXX_IV!E12:E48,"&lt;&gt;0")+SUMIFS(XXX_IV!M12:M48,XXX_IV!D12:D48,"=DO",XXX_IV!E12:E48,"&lt;&gt;0")+SUMIFS(XXX_IV!N12:N48,XXX_IV!D12:D48,"=DO",XXX_IV!E12:E48,"&lt;&gt;0")+SUMIFS(XXX_IV!O12:O48,XXX_IV!D12:D48,"=DO",XXX_IV!E12:E48,"&lt;&gt;0")))</f>
        <v>0</v>
      </c>
      <c r="D103" s="214"/>
      <c r="E103" s="215"/>
      <c r="F103" s="216"/>
      <c r="G103" s="180"/>
      <c r="H103" s="181"/>
      <c r="I103" s="217"/>
    </row>
    <row r="104" spans="1:9">
      <c r="A104" s="183" t="s">
        <v>56</v>
      </c>
      <c r="B104" s="282" t="str">
        <f>IF((XXX_IV!D12="DA")*(XXX_IV!E12&lt;&gt;0),XXX_IV!B12&amp;", ","")&amp;IF((XXX_IV!D13="DA")*(XXX_IV!E13&lt;&gt;0),XXX_IV!B13&amp;", ","")&amp;IF((XXX_IV!D14="DA")*(XXX_IV!E14&lt;&gt;0),XXX_IV!B14&amp;", ","")&amp;IF((XXX_IV!D15="DA")*(XXX_IV!E15&lt;&gt;0),XXX_IV!B15&amp;", ","")&amp;IF((XXX_IV!D16="DA")*(XXX_IV!E16&lt;&gt;0),XXX_IV!B16&amp;", ","")&amp;IF((XXX_IV!D17="DA")*(XXX_IV!E17&lt;&gt;0),XXX_IV!B17&amp;", ","")&amp;IF((XXX_IV!D18="DA")*(XXX_IV!E18&lt;&gt;0),XXX_IV!B18&amp;", ","")&amp;IF((XXX_IV!D19="DA")*(XXX_IV!E19&lt;&gt;0),XXX_IV!B19&amp;", ","")&amp;IF((XXX_IV!D20="DA")*(XXX_IV!E20&lt;&gt;0),XXX_IV!B20&amp;", ","")&amp;IF((XXX_IV!D21="DA")*(XXX_IV!E21&lt;&gt;0),XXX_IV!B21&amp;", ","")&amp;IF((XXX_IV!D22="DA")*(XXX_IV!E22&lt;&gt;0),XXX_IV!B22&amp;", ","")&amp;IF((XXX_IV!D23="DA")*(XXX_IV!E23&lt;&gt;0),XXX_IV!B23&amp;", ","")&amp;IF((XXX_IV!D24="DA")*(XXX_IV!E24&lt;&gt;0),XXX_IV!B24&amp;", ","")&amp;IF((XXX_IV!D25="DA")*(XXX_IV!E25&lt;&gt;0),XXX_IV!B25&amp;", ","")&amp;IF((XXX_IV!D26="DA")*(XXX_IV!E26&lt;&gt;0),XXX_IV!B26&amp;", ","")&amp;IF((XXX_IV!D27="DA")*(XXX_IV!E27&lt;&gt;0),XXX_IV!B27&amp;", ","")&amp;IF((XXX_IV!D28="DA")*(XXX_IV!E28&lt;&gt;0),XXX_IV!B28&amp;", ","")&amp;IF((XXX_IV!D29="DA")*(XXX_IV!E29&lt;&gt;0),XXX_IV!B29&amp;", ","")&amp;IF((XXX_IV!D30="DA")*(XXX_IV!E30&lt;&gt;0),XXX_IV!B30&amp;", ","")&amp;IF((XXX_IV!D31="DA")*(XXX_IV!E31&lt;&gt;0),XXX_IV!B31&amp;", ","")&amp;IF((XXX_IV!D32="DA")*(XXX_IV!E32&lt;&gt;0),XXX_IV!B32&amp;", ","")&amp;IF((XXX_IV!D33="DA")*(XXX_IV!E33&lt;&gt;0),XXX_IV!B33&amp;", ","")&amp;IF((XXX_IV!D34="DA")*(XXX_IV!E34&lt;&gt;0),XXX_IV!B34&amp;", ","")&amp;IF((XXX_IV!D35="DA")*(XXX_IV!E35&lt;&gt;0),XXX_IV!B35&amp;", ","")&amp;IF((XXX_IV!D36="DA")*(XXX_IV!E36&lt;&gt;0),XXX_IV!B36&amp;", ","")&amp;IF((XXX_IV!D37="DA")*(XXX_IV!E37&lt;&gt;0),XXX_IV!B37&amp;", ","")&amp;IF((XXX_IV!D38="DA")*(XXX_IV!E38&lt;&gt;0),XXX_IV!B38&amp;", ","")&amp;IF((XXX_IV!D39="DA")*(XXX_IV!E39&lt;&gt;0),XXX_IV!B39&amp;", ","")&amp;IF((XXX_IV!D40="DA")*(XXX_IV!E40&lt;&gt;0),XXX_IV!B40&amp;", ","")&amp;IF((XXX_IV!D41="DA")*(XXX_IV!E41&lt;&gt;0),XXX_IV!B41&amp;", ","")&amp;IF((XXX_IV!D42="DA")*(XXX_IV!E42&lt;&gt;0),XXX_IV!B42&amp;", ","")&amp;IF((XXX_IV!D43="DA")*(XXX_IV!E43&lt;&gt;0),XXX_IV!B43&amp;", ","")&amp;IF((XXX_IV!D44="DA")*(XXX_IV!E44&lt;&gt;0),XXX_IV!B44&amp;", ","")&amp;IF((XXX_IV!D45="DA")*(XXX_IV!E45&lt;&gt;0),XXX_IV!B45&amp;", ","")&amp;IF((XXX_IV!D46="DA")*(XXX_IV!E46&lt;&gt;0),XXX_IV!B46&amp;", ","")&amp;IF((XXX_IV!D47="DA")*(XXX_IV!E47&lt;&gt;0),XXX_IV!B47&amp;", ","")&amp;IF((XXX_IV!D48="DA")*(XXX_IV!E48&lt;&gt;0),XXX_IV!B48&amp;", ","")</f>
        <v/>
      </c>
      <c r="C104" s="362">
        <f>IF(XXX_IV!F7&lt;&gt;0,XXX_IV!F7*(SUMIFS(XXX_IV!F12:F48,XXX_IV!D12:D48,"=DA",XXX_IV!E12:E48,"=1")+SUMIFS(XXX_IV!G12:G48,XXX_IV!D12:D48,"=DA",XXX_IV!E12:E48,"=1")+SUMIFS(XXX_IV!H12:H48,XXX_IV!D12:D48,"=DA",XXX_IV!E12:E48,"=1")+SUMIFS(XXX_IV!I12:I48,XXX_IV!D12:D48,"=DA",XXX_IV!E12:E48,"=1")),14*(SUMIFS(XXX_IV!F12:F48,XXX_IV!D12:D48,"=DA",XXX_IV!E12:E48,"=1")+SUMIFS(XXX_IV!G12:G48,XXX_IV!D12:D48,"=DA",XXX_IV!E12:E48,"=1")+SUMIFS(XXX_IV!H12:H48,XXX_IV!D12:D48,"=DA",XXX_IV!E12:E48,"=1")+SUMIFS(XXX_IV!I12:I48,XXX_IV!D12:D48,"=DA",XXX_IV!E12:E48,"=1")))+IF(XXX_IV!L7&lt;&gt;0,XXX_IV!L7*(SUMIFS(XXX_IV!L12:L48,XXX_IV!D12:D48,"=DA",XXX_IV!E12:E48,"=1")+SUMIFS(XXX_IV!M12:M48,XXX_IV!D12:D48,"=DA",XXX_IV!E12:E48,"=1")+SUMIFS(XXX_IV!N12:N48,XXX_IV!D12:D48,"=DA",XXX_IV!E12:E48,"=1")+SUMIFS(XXX_IV!O12:O48,XXX_IV!D12:D48,"=DA",XXX_IV!E12:E48,"=1")),14*(SUMIFS(XXX_IV!L12:L48,XXX_IV!D12:D48,"=DA",XXX_IV!E12:E48,"=1")+SUMIFS(XXX_IV!M12:M48,XXX_IV!D12:D48,"=DA",XXX_IV!E12:E48,"=1")+SUMIFS(XXX_IV!N12:N48,XXX_IV!D12:D48,"=DA",XXX_IV!E12:E48,"=1")+SUMIFS(XXX_IV!O12:O48,XXX_IV!D12:D48,"=DA",XXX_IV!E12:E48,"=1")))</f>
        <v>0</v>
      </c>
      <c r="D104" s="202"/>
      <c r="E104" s="219"/>
      <c r="F104" s="220"/>
      <c r="G104" s="185"/>
      <c r="H104" s="186"/>
      <c r="I104" s="217"/>
    </row>
    <row r="105" spans="1:9" ht="34.5" customHeight="1" thickBot="1">
      <c r="A105" s="191" t="s">
        <v>54</v>
      </c>
      <c r="B105" s="283" t="str">
        <f>IF((XXX_IV!D12="DF")*(XXX_IV!E12&lt;&gt;0),XXX_IV!B12&amp;", ","")&amp;IF((XXX_IV!D13="DF")*(XXX_IV!E13&lt;&gt;0),XXX_IV!B13&amp;", ","")&amp;IF((XXX_IV!D14="DF")*(XXX_IV!E14&lt;&gt;0),XXX_IV!B14&amp;", ","")&amp;IF((XXX_IV!D15="DF")*(XXX_IV!E15&lt;&gt;0),XXX_IV!B15&amp;", ","")&amp;IF((XXX_IV!D16="DF")*(XXX_IV!E16&lt;&gt;0),XXX_IV!B16&amp;", ","")&amp;IF((XXX_IV!D17="DF")*(XXX_IV!E17&lt;&gt;0),XXX_IV!B17&amp;", ","")&amp;IF((XXX_IV!D18="DF")*(XXX_IV!E18&lt;&gt;0),XXX_IV!B18&amp;", ","")&amp;IF((XXX_IV!D19="DF")*(XXX_IV!E19&lt;&gt;0),XXX_IV!B19&amp;", ","")&amp;IF((XXX_IV!D20="DF")*(XXX_IV!E20&lt;&gt;0),XXX_IV!B20&amp;", ","")&amp;IF((XXX_IV!D21="DF")*(XXX_IV!E21&lt;&gt;0),XXX_IV!B21&amp;", ","")&amp;IF((XXX_IV!D22="DF")*(XXX_IV!E22&lt;&gt;0),XXX_IV!B22&amp;", ","")&amp;IF((XXX_IV!D23="DF")*(XXX_IV!E23&lt;&gt;0),XXX_IV!B23&amp;", ","")&amp;IF((XXX_IV!D24="DF")*(XXX_IV!E24&lt;&gt;0),XXX_IV!B24&amp;", ","")&amp;IF((XXX_IV!D25="DF")*(XXX_IV!E25&lt;&gt;0),XXX_IV!B25&amp;", ","")&amp;IF((XXX_IV!D26="DF")*(XXX_IV!E26&lt;&gt;0),XXX_IV!B26&amp;", ","")&amp;IF((XXX_IV!D27="DF")*(XXX_IV!E27&lt;&gt;0),XXX_IV!B27&amp;", ","")&amp;IF((XXX_IV!D28="DF")*(XXX_IV!E28&lt;&gt;0),XXX_IV!B28&amp;", ","")&amp;IF((XXX_IV!D29="DF")*(XXX_IV!E29&lt;&gt;0),XXX_IV!B29&amp;", ","")&amp;IF((XXX_IV!D30="DF")*(XXX_IV!E30&lt;&gt;0),XXX_IV!B30&amp;", ","")&amp;IF((XXX_IV!D31="DF")*(XXX_IV!E31&lt;&gt;0),XXX_IV!B31&amp;", ","")&amp;IF((XXX_IV!D32="DF")*(XXX_IV!E32&lt;&gt;0),XXX_IV!B32&amp;", ","")&amp;IF((XXX_IV!D33="DF")*(XXX_IV!E33&lt;&gt;0),XXX_IV!B33&amp;", ","")&amp;IF((XXX_IV!D34="DF")*(XXX_IV!E34&lt;&gt;0),XXX_IV!B34&amp;", ","")&amp;IF((XXX_IV!D35="DF")*(XXX_IV!E35&lt;&gt;0),XXX_IV!B35&amp;", ","")&amp;IF((XXX_IV!D36="DF")*(XXX_IV!E36&lt;&gt;0),XXX_IV!B36&amp;", ","")&amp;IF((XXX_IV!D37="DF")*(XXX_IV!E37&lt;&gt;0),XXX_IV!B37&amp;", ","")&amp;IF((XXX_IV!D38="DF")*(XXX_IV!E38&lt;&gt;0),XXX_IV!B38&amp;", ","")&amp;IF((XXX_IV!D39="DF")*(XXX_IV!E39&lt;&gt;0),XXX_IV!B39&amp;", ","")&amp;IF((XXX_IV!D40="DF")*(XXX_IV!E40&lt;&gt;0),XXX_IV!B40&amp;", ","")&amp;IF((XXX_IV!D41="DF")*(XXX_IV!E41&lt;&gt;0),XXX_IV!B41&amp;", ","")&amp;IF((XXX_IV!D42="DF")*(XXX_IV!E42&lt;&gt;0),XXX_IV!B42&amp;", ","")&amp;IF((XXX_IV!D43="DF")*(XXX_IV!E43&lt;&gt;0),XXX_IV!B43&amp;", ","")&amp;IF((XXX_IV!D44="DF")*(XXX_IV!E44&lt;&gt;0),XXX_IV!B44&amp;", ","")&amp;IF((XXX_IV!D45="DF")*(XXX_IV!E45&lt;&gt;0),XXX_IV!B45&amp;", ","")&amp;IF((XXX_IV!D46="DF")*(XXX_IV!E46&lt;&gt;0),XXX_IV!B46&amp;", ","")&amp;IF((XXX_IV!D47="DF")*(XXX_IV!E47&lt;&gt;0),XXX_IV!B47&amp;", ","")&amp;IF((XXX_IV!D48="DF")*(XXX_IV!E48&lt;&gt;0),XXX_IV!B48&amp;", ","")</f>
        <v/>
      </c>
      <c r="C105" s="294">
        <f>IF(XXX_IV!F7&lt;&gt;0,XXX_IV!F7*(SUMIFS(XXX_IV!F12:F48,XXX_IV!D12:D48,"=DF",XXX_IV!E12:E48,"&gt;=0")+SUMIFS(XXX_IV!G12:G48,XXX_IV!D12:D48,"=DF",XXX_IV!E12:E48,"&gt;=0")+SUMIFS(XXX_IV!H12:H48,XXX_IV!D12:D48,"=DF",XXX_IV!E12:E48,"&gt;=0")+SUMIFS(XXX_IV!I12:I48,XXX_IV!D12:D48,"=DF",XXX_IV!E12:E48,"&gt;=0")),14*(SUMIFS(XXX_IV!F12:F48,XXX_IV!D12:D48,"=DF",XXX_IV!E12:E48,"&gt;=0")+SUMIFS(XXX_IV!G12:G48,XXX_IV!D12:D48,"=DF",XXX_IV!E12:E48,"&gt;=0")+SUMIFS(XXX_IV!H12:H48,XXX_IV!D12:D48,"=DF",XXX_IV!E12:E48,"&gt;=0")+SUMIFS(XXX_IV!I12:I48,XXX_IV!D12:D48,"=DF",XXX_IV!E12:E48,"&gt;=0")))+IF(XXX_IV!L7&lt;&gt;0,XXX_IV!L7*(SUMIFS(XXX_IV!L12:L48,XXX_IV!D12:D48,"=DF",XXX_IV!E12:E48,"&gt;=0")+SUMIFS(XXX_IV!M12:M48,XXX_IV!D12:D48,"=DF",XXX_IV!E12:E48,"&gt;=0")+SUMIFS(XXX_IV!N12:N48,XXX_IV!D12:D48,"=DF",XXX_IV!E12:E48,"&gt;=0")+SUMIFS(XXX_IV!O12:O48,XXX_IV!D12:D48,"=DF",XXX_IV!E12:E48,"&gt;=0")),14*(SUMIFS(XXX_IV!L12:L48,XXX_IV!D12:D48,"=DF",XXX_IV!E12:E48,"&gt;=0")+SUMIFS(XXX_IV!M12:M48,XXX_IV!D12:D48,"=DF",XXX_IV!E12:E48,"&gt;=0")+SUMIFS(XXX_IV!N12:N48,XXX_IV!D12:D48,"=DF",XXX_IV!E12:E48,"&gt;=0")+SUMIFS(XXX_IV!O12:O48,XXX_IV!D12:D48,"=DF",XXX_IV!E12:E48,"&gt;=0")))</f>
        <v>0</v>
      </c>
      <c r="D105" s="225"/>
      <c r="E105" s="222"/>
      <c r="F105" s="223"/>
      <c r="G105" s="226"/>
      <c r="H105" s="227"/>
      <c r="I105" s="217"/>
    </row>
    <row r="107" spans="1:9">
      <c r="C107" s="286">
        <f>SUM(C103:C104)</f>
        <v>0</v>
      </c>
    </row>
  </sheetData>
  <mergeCells count="20">
    <mergeCell ref="E94:F94"/>
    <mergeCell ref="G94:H94"/>
    <mergeCell ref="E102:F102"/>
    <mergeCell ref="G102:H102"/>
    <mergeCell ref="E76:F76"/>
    <mergeCell ref="G76:H76"/>
    <mergeCell ref="E84:F84"/>
    <mergeCell ref="G84:H84"/>
    <mergeCell ref="E66:F66"/>
    <mergeCell ref="G66:H66"/>
    <mergeCell ref="E40:F40"/>
    <mergeCell ref="G40:H40"/>
    <mergeCell ref="E48:F48"/>
    <mergeCell ref="G48:H48"/>
    <mergeCell ref="E5:F5"/>
    <mergeCell ref="G5:H5"/>
    <mergeCell ref="E15:F15"/>
    <mergeCell ref="G15:H15"/>
    <mergeCell ref="E58:F58"/>
    <mergeCell ref="G58:H58"/>
  </mergeCells>
  <phoneticPr fontId="0" type="noConversion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XXX_I</vt:lpstr>
      <vt:lpstr>XXX_II</vt:lpstr>
      <vt:lpstr>XXX_III</vt:lpstr>
      <vt:lpstr>XXX_IV</vt:lpstr>
      <vt:lpstr>XXX_REC</vt:lpstr>
      <vt:lpstr>XXX_I!Print_Area</vt:lpstr>
      <vt:lpstr>XXX_II!Print_Area</vt:lpstr>
      <vt:lpstr>XXX_III!Print_Area</vt:lpstr>
      <vt:lpstr>XXX_IV!Print_Area</vt:lpstr>
      <vt:lpstr>XXX_REC!Print_Area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Florentina</cp:lastModifiedBy>
  <cp:lastPrinted>2018-09-26T07:37:59Z</cp:lastPrinted>
  <dcterms:created xsi:type="dcterms:W3CDTF">2012-05-16T14:40:02Z</dcterms:created>
  <dcterms:modified xsi:type="dcterms:W3CDTF">2018-10-18T11:39:09Z</dcterms:modified>
</cp:coreProperties>
</file>