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370" windowHeight="11760" tabRatio="530" activeTab="2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XXX_I!$A$10:$R$42</definedName>
    <definedName name="_xlnm.Print_Area" localSheetId="0">XXX_I!$A$1:$R$66</definedName>
    <definedName name="_xlnm.Print_Area" localSheetId="1">XXX_II!$A$1:$R$66</definedName>
    <definedName name="_xlnm.Print_Area" localSheetId="2">XXX_III!$A$1:$R$59</definedName>
    <definedName name="_xlnm.Print_Area" localSheetId="3">XXX_IV!$A$1:$R$59</definedName>
    <definedName name="_xlnm.Print_Area" localSheetId="4">XXX_REC!$A$1:$H$22</definedName>
  </definedNames>
  <calcPr calcId="124519" concurrentCalc="0"/>
</workbook>
</file>

<file path=xl/calcChain.xml><?xml version="1.0" encoding="utf-8"?>
<calcChain xmlns="http://schemas.openxmlformats.org/spreadsheetml/2006/main">
  <c r="C59" i="2"/>
  <c r="C60"/>
  <c r="C61"/>
  <c r="C62"/>
  <c r="C64"/>
  <c r="F41" i="4"/>
  <c r="G41"/>
  <c r="H41"/>
  <c r="I41"/>
  <c r="J41"/>
  <c r="L41"/>
  <c r="M41"/>
  <c r="N41"/>
  <c r="O41"/>
  <c r="P41"/>
  <c r="F46" i="1"/>
  <c r="G46"/>
  <c r="H46"/>
  <c r="I46"/>
  <c r="J46"/>
  <c r="L46"/>
  <c r="M46"/>
  <c r="N46"/>
  <c r="O46"/>
  <c r="P46"/>
  <c r="F79"/>
  <c r="L79"/>
  <c r="F48" i="3"/>
  <c r="G48"/>
  <c r="H48"/>
  <c r="I48"/>
  <c r="F79"/>
  <c r="L48"/>
  <c r="M48"/>
  <c r="N48"/>
  <c r="O48"/>
  <c r="L79"/>
  <c r="F44" i="5"/>
  <c r="G44"/>
  <c r="H44"/>
  <c r="I44"/>
  <c r="F75"/>
  <c r="L44"/>
  <c r="M44"/>
  <c r="N44"/>
  <c r="O44"/>
  <c r="L75"/>
  <c r="F72" i="4"/>
  <c r="L72"/>
  <c r="C4" i="2"/>
  <c r="C77"/>
  <c r="C78"/>
  <c r="C79"/>
  <c r="C80"/>
  <c r="C86"/>
  <c r="C98"/>
  <c r="C97"/>
  <c r="C96"/>
  <c r="C95"/>
  <c r="C104"/>
  <c r="C68"/>
  <c r="C50"/>
  <c r="C44"/>
  <c r="C43"/>
  <c r="C42"/>
  <c r="C41"/>
  <c r="C103"/>
  <c r="C85"/>
  <c r="C67"/>
  <c r="C49"/>
  <c r="B104"/>
  <c r="B86"/>
  <c r="B68"/>
  <c r="B50"/>
  <c r="B103"/>
  <c r="B85"/>
  <c r="B67"/>
  <c r="P44" i="5"/>
  <c r="J44"/>
  <c r="P48" i="3"/>
  <c r="J48"/>
  <c r="B49" i="2"/>
  <c r="B2"/>
  <c r="C105"/>
  <c r="B105"/>
  <c r="C87"/>
  <c r="B87"/>
  <c r="C69"/>
  <c r="B69"/>
  <c r="C51"/>
  <c r="B51"/>
  <c r="P54" i="4"/>
  <c r="O54"/>
  <c r="N54"/>
  <c r="M54"/>
  <c r="L54"/>
  <c r="J54"/>
  <c r="I54"/>
  <c r="H54"/>
  <c r="G54"/>
  <c r="F54"/>
  <c r="P57" i="5"/>
  <c r="O57"/>
  <c r="N57"/>
  <c r="M57"/>
  <c r="L57"/>
  <c r="J57"/>
  <c r="I57"/>
  <c r="H57"/>
  <c r="G57"/>
  <c r="F57"/>
  <c r="P61" i="3"/>
  <c r="O61"/>
  <c r="N61"/>
  <c r="M61"/>
  <c r="L61"/>
  <c r="J61"/>
  <c r="I61"/>
  <c r="H61"/>
  <c r="G61"/>
  <c r="F61"/>
  <c r="P59" i="1"/>
  <c r="O59"/>
  <c r="N59"/>
  <c r="M59"/>
  <c r="L59"/>
  <c r="J59"/>
  <c r="I59"/>
  <c r="H59"/>
  <c r="G59"/>
  <c r="F59"/>
  <c r="B98" i="2"/>
  <c r="B80"/>
  <c r="B62"/>
  <c r="B44"/>
  <c r="B97"/>
  <c r="B79"/>
  <c r="B61"/>
  <c r="B43"/>
  <c r="B96"/>
  <c r="B78"/>
  <c r="B60"/>
  <c r="B42"/>
  <c r="B95"/>
  <c r="B77"/>
  <c r="B59"/>
  <c r="B41"/>
  <c r="R72" i="4"/>
  <c r="R75" i="5"/>
  <c r="R79" i="3"/>
  <c r="R76" i="1"/>
  <c r="C82" i="2"/>
  <c r="C100"/>
  <c r="C46"/>
  <c r="C71"/>
  <c r="C89"/>
  <c r="C107"/>
  <c r="C53"/>
  <c r="C18"/>
  <c r="B18"/>
  <c r="C17"/>
  <c r="B17"/>
  <c r="C16"/>
  <c r="B16"/>
  <c r="C9"/>
  <c r="B9"/>
  <c r="C8"/>
  <c r="B8"/>
  <c r="C7"/>
  <c r="B7"/>
  <c r="C6"/>
  <c r="B6"/>
  <c r="C11"/>
  <c r="H11"/>
  <c r="C19"/>
  <c r="C20"/>
  <c r="D6"/>
  <c r="D7"/>
  <c r="G7"/>
  <c r="D8"/>
  <c r="G8"/>
  <c r="D9"/>
  <c r="G9"/>
  <c r="D18"/>
  <c r="G18"/>
  <c r="D17"/>
  <c r="G17"/>
  <c r="D16"/>
  <c r="H16"/>
  <c r="D11"/>
  <c r="G11"/>
  <c r="G6"/>
  <c r="C12"/>
  <c r="H6"/>
  <c r="H7"/>
  <c r="H17"/>
  <c r="H8"/>
  <c r="D19"/>
  <c r="G16"/>
  <c r="H9"/>
  <c r="H18"/>
  <c r="H2"/>
  <c r="G2"/>
  <c r="D4"/>
</calcChain>
</file>

<file path=xl/sharedStrings.xml><?xml version="1.0" encoding="utf-8"?>
<sst xmlns="http://schemas.openxmlformats.org/spreadsheetml/2006/main" count="875" uniqueCount="246">
  <si>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</si>
  <si>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</si>
  <si>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</si>
  <si>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</si>
  <si>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</si>
  <si>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</si>
  <si>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</si>
  <si>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</si>
  <si>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</si>
  <si>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</si>
  <si>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</si>
  <si>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</si>
  <si>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</si>
  <si>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</si>
  <si>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</si>
  <si>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</si>
  <si>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</si>
  <si>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</si>
  <si>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</si>
  <si>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</si>
  <si>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</si>
  <si>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</si>
  <si>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</si>
  <si>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</si>
  <si>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</si>
  <si>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</si>
  <si>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</si>
  <si>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</si>
  <si>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</si>
  <si>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</si>
  <si>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</si>
  <si>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</si>
  <si>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</si>
  <si>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</si>
  <si>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</si>
  <si>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</si>
  <si>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</si>
  <si>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</si>
  <si>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</si>
  <si>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</si>
  <si>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</si>
  <si>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</si>
  <si>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</si>
  <si>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</si>
  <si>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</si>
  <si>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</si>
  <si>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</si>
  <si>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</si>
  <si>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</si>
  <si>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</si>
  <si>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</si>
  <si>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</si>
  <si>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</si>
  <si>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</si>
  <si>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</si>
  <si>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</si>
  <si>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</si>
  <si>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</si>
  <si>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</si>
  <si>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Facultatea de Litere</t>
  </si>
  <si>
    <t>Departamentul de Arte (D10)</t>
  </si>
  <si>
    <t>+</t>
  </si>
  <si>
    <r>
      <rPr>
        <b/>
        <sz val="11"/>
        <color indexed="8"/>
        <rFont val="Calibri"/>
        <family val="2"/>
        <charset val="238"/>
      </rPr>
      <t>Forma de învăţământ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IF</t>
    </r>
  </si>
  <si>
    <t xml:space="preserve">Teorie, solfegiu, dictat </t>
  </si>
  <si>
    <t>DF</t>
  </si>
  <si>
    <t>DO</t>
  </si>
  <si>
    <t>E</t>
  </si>
  <si>
    <t xml:space="preserve">Armonie </t>
  </si>
  <si>
    <t>DD</t>
  </si>
  <si>
    <t xml:space="preserve">Istoria muzicii </t>
  </si>
  <si>
    <t>DS</t>
  </si>
  <si>
    <t>V</t>
  </si>
  <si>
    <t>Practică artistică</t>
  </si>
  <si>
    <t>C</t>
  </si>
  <si>
    <t>DC</t>
  </si>
  <si>
    <t xml:space="preserve">Limba germană </t>
  </si>
  <si>
    <t>Informație muzicală pe computer</t>
  </si>
  <si>
    <t>DA</t>
  </si>
  <si>
    <t xml:space="preserve">Educaţie fizică </t>
  </si>
  <si>
    <t>1</t>
  </si>
  <si>
    <t>3*</t>
  </si>
  <si>
    <t>A/R</t>
  </si>
  <si>
    <t>Cânt popular</t>
  </si>
  <si>
    <t>Ansamblu tradiţional</t>
  </si>
  <si>
    <t>Notare şi restaurare a muzicii vocale tradiţionale</t>
  </si>
  <si>
    <t>* Se acordă peste cele 30 credite transferabile ale unui semestru, conform Hotărârii Consiliului ARACIS din data de 28.06.2012.</t>
  </si>
  <si>
    <t>**Orele se desfășoară individual</t>
  </si>
  <si>
    <t>*Se face cumulat la sfârşitul semestrului, 2 săptămâni</t>
  </si>
  <si>
    <t>Pian complementar**</t>
  </si>
  <si>
    <t xml:space="preserve">Limba Italiană </t>
  </si>
  <si>
    <t xml:space="preserve">Stilistică muzicală </t>
  </si>
  <si>
    <t xml:space="preserve">Folclor muzical </t>
  </si>
  <si>
    <t xml:space="preserve">Polifonie (Contrapunct și fugă) </t>
  </si>
  <si>
    <t xml:space="preserve">Forme și analize muzicale </t>
  </si>
  <si>
    <t xml:space="preserve">Introducere în management artistic </t>
  </si>
  <si>
    <t>Stagiu de elaborarea lucrării de licenţă*</t>
  </si>
  <si>
    <r>
      <rPr>
        <b/>
        <sz val="11"/>
        <color indexed="8"/>
        <rFont val="Calibri"/>
        <family val="2"/>
        <charset val="238"/>
      </rPr>
      <t>Domeniul de licenţă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</si>
  <si>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r>
      <rPr>
        <b/>
        <sz val="11"/>
        <color indexed="8"/>
        <rFont val="Calibri"/>
        <family val="2"/>
        <charset val="238"/>
      </rPr>
      <t>Programul de studii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i/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</si>
  <si>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color indexed="8"/>
        <rFont val="Calibri"/>
        <family val="2"/>
        <charset val="238"/>
      </rPr>
      <t>Durata studiilor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</si>
  <si>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color indexed="8"/>
        <rFont val="Calibri"/>
        <family val="2"/>
        <charset val="238"/>
      </rPr>
      <t>Forma de învăţământ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</si>
  <si>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indexed="8"/>
        <rFont val="Calibri"/>
        <family val="2"/>
        <charset val="238"/>
      </rPr>
      <t>Domeniul de licenţă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i/>
        <sz val="11"/>
        <color theme="1"/>
        <rFont val="Calibri"/>
        <family val="2"/>
        <charset val="238"/>
        <scheme val="minor"/>
      </rPr>
      <t xml:space="preserve"> Muzică</t>
    </r>
  </si>
  <si>
    <r>
      <rPr>
        <b/>
        <sz val="11"/>
        <color indexed="8"/>
        <rFont val="Calibri"/>
        <family val="2"/>
        <charset val="238"/>
      </rPr>
      <t>Programul de studii</t>
    </r>
    <r>
      <rPr>
        <b/>
        <sz val="11"/>
        <color theme="1"/>
        <rFont val="Calibri"/>
        <family val="2"/>
        <charset val="238"/>
        <scheme val="minor"/>
      </rPr>
      <t xml:space="preserve">: Muzică </t>
    </r>
    <r>
      <rPr>
        <sz val="11"/>
        <color theme="1"/>
        <rFont val="Calibri"/>
        <family val="2"/>
        <charset val="238"/>
        <scheme val="minor"/>
      </rPr>
      <t>(LLM)</t>
    </r>
  </si>
  <si>
    <r>
      <rPr>
        <b/>
        <sz val="11"/>
        <color indexed="8"/>
        <rFont val="Calibri"/>
        <family val="2"/>
        <charset val="238"/>
      </rPr>
      <t>Durata studiilor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3 ani</t>
    </r>
  </si>
  <si>
    <t>D10LLML101</t>
  </si>
  <si>
    <t>D10LLML102</t>
  </si>
  <si>
    <t>D10LLML103</t>
  </si>
  <si>
    <t xml:space="preserve">Sisteme de educaţie muzicală </t>
  </si>
  <si>
    <t>D10LLML104</t>
  </si>
  <si>
    <t xml:space="preserve">Dirijat coral </t>
  </si>
  <si>
    <t>D10LLML105</t>
  </si>
  <si>
    <t xml:space="preserve">Ansamblu coral </t>
  </si>
  <si>
    <t>D10LLML106</t>
  </si>
  <si>
    <t>Canto coral**</t>
  </si>
  <si>
    <t>D10LLML107</t>
  </si>
  <si>
    <t>D10LLML108</t>
  </si>
  <si>
    <t>D10LLML109</t>
  </si>
  <si>
    <t>Educarea auzului muzical</t>
  </si>
  <si>
    <t>D10LLML110</t>
  </si>
  <si>
    <t>D10LLML112</t>
  </si>
  <si>
    <t>D10LLML113</t>
  </si>
  <si>
    <t>D10LLML114</t>
  </si>
  <si>
    <t>D10LLML115</t>
  </si>
  <si>
    <t>Jazz</t>
  </si>
  <si>
    <t>D10LLML116</t>
  </si>
  <si>
    <t>D10LLML117</t>
  </si>
  <si>
    <t>D10LLML218</t>
  </si>
  <si>
    <t>D10LLML219</t>
  </si>
  <si>
    <t>D10LLML220</t>
  </si>
  <si>
    <t>D10LLML221</t>
  </si>
  <si>
    <t>D10LLML222</t>
  </si>
  <si>
    <t>D10LLML223</t>
  </si>
  <si>
    <t>D10LLML224</t>
  </si>
  <si>
    <t>D10LLML225</t>
  </si>
  <si>
    <t>D10LLML226</t>
  </si>
  <si>
    <t>D10LLML227</t>
  </si>
  <si>
    <t>D10LLML228</t>
  </si>
  <si>
    <t>D10LLML229</t>
  </si>
  <si>
    <t>D10LLML230</t>
  </si>
  <si>
    <t>D10LLML231</t>
  </si>
  <si>
    <t>D10LLML232</t>
  </si>
  <si>
    <t>Stagiul anual de practică</t>
  </si>
  <si>
    <t>D10LLML233</t>
  </si>
  <si>
    <t>D10LLML234</t>
  </si>
  <si>
    <t>D10LLML235</t>
  </si>
  <si>
    <t>D10LLML236</t>
  </si>
  <si>
    <t>D10LLML237</t>
  </si>
  <si>
    <t>D10LLML472</t>
  </si>
  <si>
    <t>D10LLML473</t>
  </si>
  <si>
    <t>D10LLML474</t>
  </si>
  <si>
    <t>D10LLML475</t>
  </si>
  <si>
    <t>D10LLML338</t>
  </si>
  <si>
    <t>D10LLML339</t>
  </si>
  <si>
    <t>D10LLML340</t>
  </si>
  <si>
    <t>D10LLML341</t>
  </si>
  <si>
    <t>D10LLML342</t>
  </si>
  <si>
    <t>Estetică muzicală</t>
  </si>
  <si>
    <t>D10LLML343</t>
  </si>
  <si>
    <t>D10LLML344</t>
  </si>
  <si>
    <t>D10LLML345</t>
  </si>
  <si>
    <t>D10LLML346</t>
  </si>
  <si>
    <t>D10LLML347</t>
  </si>
  <si>
    <t>D10LLML348</t>
  </si>
  <si>
    <t>Semiotică muzicală</t>
  </si>
  <si>
    <t>D10LLML349</t>
  </si>
  <si>
    <t>D10LLML350</t>
  </si>
  <si>
    <t>D10LLML351</t>
  </si>
  <si>
    <t>Limba germană</t>
  </si>
  <si>
    <t>D10LLML352</t>
  </si>
  <si>
    <t xml:space="preserve">Jazz, muzică uşoară </t>
  </si>
  <si>
    <t>D10LLML353</t>
  </si>
  <si>
    <t>D10LLML454</t>
  </si>
  <si>
    <t>D10LLML455</t>
  </si>
  <si>
    <t>D10LLML456</t>
  </si>
  <si>
    <t>D10LLML457</t>
  </si>
  <si>
    <t>D10LLML458</t>
  </si>
  <si>
    <t>D10LLML459</t>
  </si>
  <si>
    <t>D10LLML460</t>
  </si>
  <si>
    <t>D10LLML461</t>
  </si>
  <si>
    <t>D10LLML462</t>
  </si>
  <si>
    <t>D10LLML463</t>
  </si>
  <si>
    <t>D10LLML464</t>
  </si>
  <si>
    <t>D10LLML465</t>
  </si>
  <si>
    <t>D10LLML466</t>
  </si>
  <si>
    <t>D10LLML467</t>
  </si>
  <si>
    <t>D10LLML468</t>
  </si>
  <si>
    <t>D10LLML469</t>
  </si>
  <si>
    <t>D10LLML470</t>
  </si>
  <si>
    <t>D10LLML471</t>
  </si>
  <si>
    <t>D10LLML576</t>
  </si>
  <si>
    <t>D10LLML577</t>
  </si>
  <si>
    <t>D10LLML578</t>
  </si>
  <si>
    <t>Istoria muzicii</t>
  </si>
  <si>
    <t>D10LLML579</t>
  </si>
  <si>
    <t>D10LLML580</t>
  </si>
  <si>
    <t>D10LLML581</t>
  </si>
  <si>
    <t xml:space="preserve">Teoria instrumentelor și orchestrație </t>
  </si>
  <si>
    <t>D10LLML582</t>
  </si>
  <si>
    <t>Transcripții, reducții și aranjamente muzicale</t>
  </si>
  <si>
    <t>D10LLML583</t>
  </si>
  <si>
    <t xml:space="preserve">Aranjamente corale </t>
  </si>
  <si>
    <t>D10LLML584</t>
  </si>
  <si>
    <t>Aranjamente muzicale specifice</t>
  </si>
  <si>
    <t>D10LLML585</t>
  </si>
  <si>
    <t>Citire de partituri**</t>
  </si>
  <si>
    <t>D10LLML586</t>
  </si>
  <si>
    <t>D10LLML587</t>
  </si>
  <si>
    <t>D10LLML588</t>
  </si>
  <si>
    <t>Jazz, muzică uşoară</t>
  </si>
  <si>
    <t>D10LLML589</t>
  </si>
  <si>
    <t>Istoria jazzului</t>
  </si>
  <si>
    <t>D10LLML590</t>
  </si>
  <si>
    <t>D10LLML691</t>
  </si>
  <si>
    <t>D10LLML692</t>
  </si>
  <si>
    <t>D10LLML693</t>
  </si>
  <si>
    <t>D10LLML694</t>
  </si>
  <si>
    <t>D10LLML695</t>
  </si>
  <si>
    <t>D10LLML696</t>
  </si>
  <si>
    <t>D10LLML697</t>
  </si>
  <si>
    <t>D10LLML698</t>
  </si>
  <si>
    <t>D10LLML699</t>
  </si>
  <si>
    <t>D10LLML600</t>
  </si>
  <si>
    <t>D10LLML601</t>
  </si>
  <si>
    <t>D10LLML602</t>
  </si>
  <si>
    <t>D10LLML603</t>
  </si>
  <si>
    <t>D10LLML604</t>
  </si>
  <si>
    <t>D10LLML605</t>
  </si>
  <si>
    <t>D10LLML606</t>
  </si>
  <si>
    <t>D10LLML607</t>
  </si>
  <si>
    <t>D10LLML608</t>
  </si>
  <si>
    <t>***Orele se desfășoară individual</t>
  </si>
  <si>
    <t>Psihologia educației</t>
  </si>
  <si>
    <t>Fundamentele pedagogiei. Teoria și metodologia curriculumului</t>
  </si>
  <si>
    <t>D10LLML238</t>
  </si>
  <si>
    <t>D10LLML239</t>
  </si>
  <si>
    <t>Teoria și metodologia instruirii. Teoria și metodologia evaluării.</t>
  </si>
  <si>
    <t xml:space="preserve">Didactica specializării </t>
  </si>
  <si>
    <t>D10LLML476</t>
  </si>
  <si>
    <t>D10LLML477</t>
  </si>
  <si>
    <t>Practica pedagogică în învățământul preuniversitar obligatoriu (1)</t>
  </si>
  <si>
    <t>Managementul clasei de elevi</t>
  </si>
  <si>
    <t>Instruire asistată de calculator</t>
  </si>
  <si>
    <t>Practica pedagogică în învățământul preuniversitar obligatoriu (2)</t>
  </si>
  <si>
    <t>D10LLML609</t>
  </si>
  <si>
    <t>D10LLML610</t>
  </si>
  <si>
    <t>D10LLML611</t>
  </si>
  <si>
    <t>D10LLML612</t>
  </si>
</sst>
</file>

<file path=xl/styles.xml><?xml version="1.0" encoding="utf-8"?>
<styleSheet xmlns="http://schemas.openxmlformats.org/spreadsheetml/2006/main">
  <numFmts count="1">
    <numFmt numFmtId="164" formatCode="0.0"/>
  </numFmts>
  <fonts count="8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10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10"/>
      <name val="Calibri"/>
      <family val="2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rgb="FF92D050"/>
      <name val="Calibri"/>
      <family val="2"/>
      <charset val="238"/>
    </font>
    <font>
      <sz val="10"/>
      <color rgb="FF92D050"/>
      <name val="Calibri"/>
      <family val="2"/>
      <charset val="238"/>
    </font>
    <font>
      <sz val="10"/>
      <color rgb="FF92D050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66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5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44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 wrapText="1"/>
    </xf>
    <xf numFmtId="0" fontId="6" fillId="0" borderId="49" xfId="0" applyFont="1" applyBorder="1" applyAlignment="1"/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3" fillId="4" borderId="8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2" fontId="33" fillId="4" borderId="22" xfId="0" applyNumberFormat="1" applyFont="1" applyFill="1" applyBorder="1" applyAlignment="1">
      <alignment horizontal="right" vertical="center" wrapText="1"/>
    </xf>
    <xf numFmtId="2" fontId="35" fillId="4" borderId="29" xfId="0" applyNumberFormat="1" applyFont="1" applyFill="1" applyBorder="1" applyAlignment="1">
      <alignment horizontal="left" vertical="center" wrapText="1"/>
    </xf>
    <xf numFmtId="2" fontId="33" fillId="4" borderId="23" xfId="0" applyNumberFormat="1" applyFont="1" applyFill="1" applyBorder="1" applyAlignment="1">
      <alignment horizontal="right" vertical="center" wrapText="1"/>
    </xf>
    <xf numFmtId="2" fontId="35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vertical="center" wrapText="1"/>
    </xf>
    <xf numFmtId="0" fontId="32" fillId="4" borderId="6" xfId="0" applyFont="1" applyFill="1" applyBorder="1" applyAlignment="1">
      <alignment vertical="center" wrapText="1"/>
    </xf>
    <xf numFmtId="0" fontId="32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2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 wrapText="1"/>
    </xf>
    <xf numFmtId="1" fontId="32" fillId="4" borderId="12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/>
    </xf>
    <xf numFmtId="1" fontId="32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2" fillId="4" borderId="40" xfId="0" applyNumberFormat="1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vertical="center" wrapText="1"/>
    </xf>
    <xf numFmtId="0" fontId="37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7" fillId="0" borderId="6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2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42" fillId="4" borderId="0" xfId="0" applyFont="1" applyFill="1" applyAlignment="1">
      <alignment wrapText="1"/>
    </xf>
    <xf numFmtId="2" fontId="43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3" fillId="4" borderId="47" xfId="0" applyNumberFormat="1" applyFont="1" applyFill="1" applyBorder="1" applyAlignment="1">
      <alignment horizontal="right" vertical="center" wrapText="1"/>
    </xf>
    <xf numFmtId="2" fontId="35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3" fillId="4" borderId="24" xfId="0" applyNumberFormat="1" applyFont="1" applyFill="1" applyBorder="1" applyAlignment="1">
      <alignment horizontal="right" vertical="center" wrapText="1"/>
    </xf>
    <xf numFmtId="2" fontId="35" fillId="4" borderId="3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2" fillId="4" borderId="54" xfId="0" applyFont="1" applyFill="1" applyBorder="1" applyAlignment="1">
      <alignment vertical="center" wrapText="1"/>
    </xf>
    <xf numFmtId="0" fontId="2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6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32" fillId="8" borderId="5" xfId="0" applyNumberFormat="1" applyFont="1" applyFill="1" applyBorder="1" applyAlignment="1">
      <alignment horizontal="center" vertical="center" wrapText="1"/>
    </xf>
    <xf numFmtId="1" fontId="32" fillId="8" borderId="6" xfId="0" applyNumberFormat="1" applyFont="1" applyFill="1" applyBorder="1" applyAlignment="1">
      <alignment horizontal="center" vertical="center"/>
    </xf>
    <xf numFmtId="1" fontId="32" fillId="8" borderId="6" xfId="0" applyNumberFormat="1" applyFont="1" applyFill="1" applyBorder="1" applyAlignment="1">
      <alignment horizontal="center" vertical="center" wrapText="1"/>
    </xf>
    <xf numFmtId="1" fontId="32" fillId="8" borderId="12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6" xfId="0" applyFont="1" applyBorder="1" applyAlignment="1">
      <alignment vertical="center" wrapText="1"/>
    </xf>
    <xf numFmtId="0" fontId="44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44" fillId="0" borderId="45" xfId="0" applyFont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2" fontId="28" fillId="4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/>
    <xf numFmtId="0" fontId="62" fillId="0" borderId="0" xfId="0" applyFont="1"/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65" fillId="0" borderId="38" xfId="0" applyFont="1" applyBorder="1" applyAlignment="1">
      <alignment vertical="center" wrapText="1"/>
    </xf>
    <xf numFmtId="0" fontId="70" fillId="9" borderId="16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8" fillId="0" borderId="50" xfId="0" quotePrefix="1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5" fillId="0" borderId="47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8" fillId="0" borderId="60" xfId="0" quotePrefix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65" fillId="0" borderId="62" xfId="0" applyFont="1" applyBorder="1" applyAlignment="1">
      <alignment vertical="center" wrapText="1"/>
    </xf>
    <xf numFmtId="0" fontId="66" fillId="0" borderId="58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5" fillId="0" borderId="63" xfId="0" applyFont="1" applyBorder="1" applyAlignment="1">
      <alignment vertical="center" wrapText="1"/>
    </xf>
    <xf numFmtId="0" fontId="66" fillId="0" borderId="4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8" fillId="0" borderId="17" xfId="0" quotePrefix="1" applyFont="1" applyBorder="1" applyAlignment="1">
      <alignment horizontal="center" vertical="center"/>
    </xf>
    <xf numFmtId="0" fontId="44" fillId="0" borderId="2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65" fillId="0" borderId="5" xfId="0" applyFont="1" applyBorder="1" applyAlignment="1">
      <alignment vertical="center" wrapText="1"/>
    </xf>
    <xf numFmtId="0" fontId="65" fillId="0" borderId="6" xfId="0" applyFont="1" applyBorder="1" applyAlignment="1">
      <alignment vertical="center" wrapText="1"/>
    </xf>
    <xf numFmtId="164" fontId="20" fillId="3" borderId="7" xfId="0" applyNumberFormat="1" applyFont="1" applyFill="1" applyBorder="1" applyAlignment="1">
      <alignment horizontal="center"/>
    </xf>
    <xf numFmtId="0" fontId="75" fillId="0" borderId="6" xfId="0" applyFont="1" applyBorder="1" applyAlignment="1">
      <alignment vertical="center" wrapText="1"/>
    </xf>
    <xf numFmtId="0" fontId="65" fillId="0" borderId="3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65" fillId="0" borderId="64" xfId="0" applyFont="1" applyBorder="1" applyAlignment="1">
      <alignment vertical="center" wrapText="1"/>
    </xf>
    <xf numFmtId="0" fontId="65" fillId="0" borderId="37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76" fillId="0" borderId="0" xfId="0" applyFont="1" applyAlignment="1"/>
    <xf numFmtId="0" fontId="61" fillId="0" borderId="0" xfId="0" applyFont="1" applyAlignment="1"/>
    <xf numFmtId="0" fontId="76" fillId="0" borderId="0" xfId="0" applyFont="1" applyAlignment="1">
      <alignment horizontal="center" vertical="center"/>
    </xf>
    <xf numFmtId="0" fontId="76" fillId="0" borderId="0" xfId="0" applyFont="1"/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65" xfId="0" applyFont="1" applyBorder="1" applyAlignment="1">
      <alignment vertical="center" wrapText="1"/>
    </xf>
    <xf numFmtId="0" fontId="72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65" fillId="0" borderId="35" xfId="0" applyFont="1" applyBorder="1" applyAlignment="1">
      <alignment vertical="center" wrapText="1"/>
    </xf>
    <xf numFmtId="0" fontId="44" fillId="0" borderId="63" xfId="0" applyFont="1" applyBorder="1" applyAlignment="1">
      <alignment vertical="center" wrapText="1"/>
    </xf>
    <xf numFmtId="0" fontId="44" fillId="0" borderId="4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65" fillId="0" borderId="64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61" xfId="0" applyFont="1" applyBorder="1" applyAlignment="1">
      <alignment horizontal="center"/>
    </xf>
    <xf numFmtId="0" fontId="65" fillId="0" borderId="6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68" fillId="0" borderId="60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81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63" fillId="0" borderId="0" xfId="0" applyFont="1"/>
    <xf numFmtId="0" fontId="65" fillId="0" borderId="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7" xfId="0" quotePrefix="1" applyFont="1" applyBorder="1" applyAlignment="1">
      <alignment horizontal="center" vertical="center" wrapText="1"/>
    </xf>
    <xf numFmtId="0" fontId="65" fillId="0" borderId="23" xfId="0" applyFont="1" applyBorder="1" applyAlignment="1">
      <alignment vertical="center" wrapText="1"/>
    </xf>
    <xf numFmtId="0" fontId="44" fillId="9" borderId="18" xfId="0" applyFont="1" applyFill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52" fillId="0" borderId="17" xfId="0" quotePrefix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65" fillId="0" borderId="22" xfId="0" applyFont="1" applyBorder="1" applyAlignment="1">
      <alignment vertical="center" wrapText="1"/>
    </xf>
    <xf numFmtId="0" fontId="75" fillId="0" borderId="23" xfId="0" applyFont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22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wrapText="1"/>
    </xf>
    <xf numFmtId="0" fontId="22" fillId="4" borderId="10" xfId="0" applyFont="1" applyFill="1" applyBorder="1" applyAlignment="1">
      <alignment vertical="center" wrapText="1"/>
    </xf>
    <xf numFmtId="0" fontId="6" fillId="0" borderId="0" xfId="0" applyFont="1" applyAlignment="1"/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3"/>
  <sheetViews>
    <sheetView view="pageLayout" topLeftCell="A36" zoomScaleSheetLayoutView="100" workbookViewId="0">
      <selection activeCell="B52" sqref="B52:B54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366"/>
      <c r="C1" s="366"/>
      <c r="J1" s="111"/>
      <c r="K1" s="112"/>
      <c r="L1" s="560" t="s">
        <v>35</v>
      </c>
      <c r="M1" s="561"/>
      <c r="N1" s="561"/>
      <c r="O1" s="561"/>
      <c r="P1" s="561"/>
    </row>
    <row r="2" spans="1:18">
      <c r="A2" s="388" t="s">
        <v>59</v>
      </c>
      <c r="B2" s="366"/>
      <c r="C2" s="366"/>
      <c r="J2" s="111"/>
      <c r="K2" s="112"/>
      <c r="L2" s="560" t="s">
        <v>54</v>
      </c>
      <c r="M2" s="561"/>
      <c r="N2" s="561"/>
      <c r="O2" s="561"/>
      <c r="P2" s="561"/>
    </row>
    <row r="3" spans="1:18">
      <c r="A3" s="388" t="s">
        <v>60</v>
      </c>
      <c r="B3" s="366"/>
      <c r="C3" s="366"/>
    </row>
    <row r="4" spans="1:18">
      <c r="A4" t="s">
        <v>100</v>
      </c>
      <c r="B4" s="387"/>
      <c r="C4" s="387"/>
    </row>
    <row r="5" spans="1:18" ht="15.75" thickBot="1">
      <c r="A5" t="s">
        <v>101</v>
      </c>
      <c r="B5" s="379"/>
      <c r="C5" s="366"/>
    </row>
    <row r="6" spans="1:18" ht="15.75" thickBot="1">
      <c r="A6" t="s">
        <v>102</v>
      </c>
      <c r="B6" s="366"/>
      <c r="C6" s="36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t="s">
        <v>62</v>
      </c>
      <c r="B7" s="366"/>
      <c r="C7" s="366"/>
      <c r="F7" s="38"/>
      <c r="G7" s="562" t="s">
        <v>30</v>
      </c>
      <c r="H7" s="563"/>
      <c r="I7" s="563"/>
      <c r="J7" s="563"/>
      <c r="K7" s="564"/>
      <c r="L7" s="39"/>
    </row>
    <row r="9" spans="1:18" ht="15.75" thickBot="1">
      <c r="E9" s="565" t="s">
        <v>55</v>
      </c>
      <c r="F9" s="565"/>
      <c r="G9" s="565"/>
      <c r="H9" s="565"/>
      <c r="I9" s="565"/>
      <c r="J9" s="565"/>
      <c r="K9" s="565"/>
      <c r="L9" s="565"/>
      <c r="M9" s="565"/>
    </row>
    <row r="10" spans="1:18" s="50" customFormat="1" ht="60.75" thickBot="1">
      <c r="A10" s="40" t="s">
        <v>1</v>
      </c>
      <c r="B10" s="41" t="s">
        <v>2</v>
      </c>
      <c r="C10" s="42" t="s">
        <v>49</v>
      </c>
      <c r="D10" s="42" t="s">
        <v>48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3" t="s">
        <v>11</v>
      </c>
      <c r="O10" s="114" t="s">
        <v>12</v>
      </c>
      <c r="P10" s="48" t="s">
        <v>13</v>
      </c>
      <c r="Q10" s="43" t="s">
        <v>14</v>
      </c>
      <c r="R10" s="49" t="s">
        <v>39</v>
      </c>
    </row>
    <row r="11" spans="1:18" ht="15.75" thickBot="1">
      <c r="A11" s="51" t="s">
        <v>37</v>
      </c>
      <c r="B11" s="115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6"/>
      <c r="O11" s="117"/>
      <c r="P11" s="58"/>
      <c r="Q11" s="53"/>
      <c r="R11" s="59"/>
    </row>
    <row r="12" spans="1:18">
      <c r="A12" s="430" t="s">
        <v>63</v>
      </c>
      <c r="B12" s="504" t="s">
        <v>103</v>
      </c>
      <c r="C12" s="362" t="s">
        <v>64</v>
      </c>
      <c r="D12" s="362" t="s">
        <v>65</v>
      </c>
      <c r="E12" s="363">
        <v>1</v>
      </c>
      <c r="F12" s="431">
        <v>1</v>
      </c>
      <c r="G12" s="392"/>
      <c r="H12" s="393">
        <v>1</v>
      </c>
      <c r="I12" s="394"/>
      <c r="J12" s="432">
        <v>3</v>
      </c>
      <c r="K12" s="395" t="s">
        <v>66</v>
      </c>
      <c r="L12" s="505"/>
      <c r="M12" s="506"/>
      <c r="N12" s="507"/>
      <c r="O12" s="508"/>
      <c r="P12" s="509"/>
      <c r="Q12" s="363"/>
      <c r="R12" s="60"/>
    </row>
    <row r="13" spans="1:18">
      <c r="A13" s="433" t="s">
        <v>67</v>
      </c>
      <c r="B13" s="510" t="s">
        <v>104</v>
      </c>
      <c r="C13" s="332" t="s">
        <v>68</v>
      </c>
      <c r="D13" s="332" t="s">
        <v>65</v>
      </c>
      <c r="E13" s="333">
        <v>1</v>
      </c>
      <c r="F13" s="434">
        <v>1</v>
      </c>
      <c r="G13" s="401"/>
      <c r="H13" s="402">
        <v>1</v>
      </c>
      <c r="I13" s="403"/>
      <c r="J13" s="435">
        <v>3</v>
      </c>
      <c r="K13" s="404" t="s">
        <v>66</v>
      </c>
      <c r="L13" s="334"/>
      <c r="M13" s="335"/>
      <c r="N13" s="336"/>
      <c r="O13" s="337"/>
      <c r="P13" s="338"/>
      <c r="Q13" s="333"/>
      <c r="R13" s="60"/>
    </row>
    <row r="14" spans="1:18">
      <c r="A14" s="433" t="s">
        <v>69</v>
      </c>
      <c r="B14" s="510" t="s">
        <v>105</v>
      </c>
      <c r="C14" s="332" t="s">
        <v>64</v>
      </c>
      <c r="D14" s="332" t="s">
        <v>65</v>
      </c>
      <c r="E14" s="333">
        <v>1</v>
      </c>
      <c r="F14" s="434">
        <v>1</v>
      </c>
      <c r="G14" s="401">
        <v>1</v>
      </c>
      <c r="H14" s="402"/>
      <c r="I14" s="403"/>
      <c r="J14" s="435">
        <v>3</v>
      </c>
      <c r="K14" s="404" t="s">
        <v>66</v>
      </c>
      <c r="L14" s="334"/>
      <c r="M14" s="335"/>
      <c r="N14" s="336"/>
      <c r="O14" s="337"/>
      <c r="P14" s="338"/>
      <c r="Q14" s="333"/>
      <c r="R14" s="60"/>
    </row>
    <row r="15" spans="1:18">
      <c r="A15" s="433" t="s">
        <v>106</v>
      </c>
      <c r="B15" s="510" t="s">
        <v>107</v>
      </c>
      <c r="C15" s="332" t="s">
        <v>70</v>
      </c>
      <c r="D15" s="332" t="s">
        <v>65</v>
      </c>
      <c r="E15" s="333">
        <v>1</v>
      </c>
      <c r="F15" s="434">
        <v>1</v>
      </c>
      <c r="G15" s="401">
        <v>1</v>
      </c>
      <c r="H15" s="402"/>
      <c r="I15" s="403"/>
      <c r="J15" s="435">
        <v>2</v>
      </c>
      <c r="K15" s="404" t="s">
        <v>66</v>
      </c>
      <c r="L15" s="334"/>
      <c r="M15" s="335"/>
      <c r="N15" s="336"/>
      <c r="O15" s="337"/>
      <c r="P15" s="338"/>
      <c r="Q15" s="333"/>
      <c r="R15" s="60"/>
    </row>
    <row r="16" spans="1:18">
      <c r="A16" s="433" t="s">
        <v>108</v>
      </c>
      <c r="B16" s="510" t="s">
        <v>109</v>
      </c>
      <c r="C16" s="426" t="s">
        <v>70</v>
      </c>
      <c r="D16" s="332" t="s">
        <v>65</v>
      </c>
      <c r="E16" s="511">
        <v>1</v>
      </c>
      <c r="F16" s="434">
        <v>1</v>
      </c>
      <c r="G16" s="401"/>
      <c r="H16" s="402">
        <v>1</v>
      </c>
      <c r="I16" s="403"/>
      <c r="J16" s="435">
        <v>3</v>
      </c>
      <c r="K16" s="404" t="s">
        <v>66</v>
      </c>
      <c r="L16" s="512"/>
      <c r="M16" s="513"/>
      <c r="N16" s="514"/>
      <c r="O16" s="515"/>
      <c r="P16" s="516"/>
      <c r="Q16" s="511"/>
      <c r="R16" s="60"/>
    </row>
    <row r="17" spans="1:18">
      <c r="A17" s="433" t="s">
        <v>110</v>
      </c>
      <c r="B17" s="510" t="s">
        <v>111</v>
      </c>
      <c r="C17" s="332" t="s">
        <v>70</v>
      </c>
      <c r="D17" s="332" t="s">
        <v>65</v>
      </c>
      <c r="E17" s="333">
        <v>1</v>
      </c>
      <c r="F17" s="434"/>
      <c r="G17" s="401"/>
      <c r="H17" s="402">
        <v>2</v>
      </c>
      <c r="I17" s="403"/>
      <c r="J17" s="435">
        <v>2</v>
      </c>
      <c r="K17" s="404" t="s">
        <v>66</v>
      </c>
      <c r="L17" s="334"/>
      <c r="M17" s="335"/>
      <c r="N17" s="336"/>
      <c r="O17" s="337"/>
      <c r="P17" s="338"/>
      <c r="Q17" s="333"/>
      <c r="R17" s="60"/>
    </row>
    <row r="18" spans="1:18">
      <c r="A18" s="433" t="s">
        <v>112</v>
      </c>
      <c r="B18" s="510" t="s">
        <v>113</v>
      </c>
      <c r="C18" s="332" t="s">
        <v>70</v>
      </c>
      <c r="D18" s="332" t="s">
        <v>65</v>
      </c>
      <c r="E18" s="333">
        <v>1</v>
      </c>
      <c r="F18" s="434"/>
      <c r="G18" s="401"/>
      <c r="H18" s="402">
        <v>0.5</v>
      </c>
      <c r="I18" s="403"/>
      <c r="J18" s="435">
        <v>2</v>
      </c>
      <c r="K18" s="404" t="s">
        <v>71</v>
      </c>
      <c r="L18" s="334"/>
      <c r="M18" s="335"/>
      <c r="N18" s="336"/>
      <c r="O18" s="337"/>
      <c r="P18" s="338"/>
      <c r="Q18" s="333"/>
      <c r="R18" s="60"/>
    </row>
    <row r="19" spans="1:18">
      <c r="A19" s="433" t="s">
        <v>91</v>
      </c>
      <c r="B19" s="510" t="s">
        <v>114</v>
      </c>
      <c r="C19" s="332" t="s">
        <v>70</v>
      </c>
      <c r="D19" s="332" t="s">
        <v>65</v>
      </c>
      <c r="E19" s="333">
        <v>1</v>
      </c>
      <c r="F19" s="434">
        <v>1</v>
      </c>
      <c r="G19" s="401">
        <v>1</v>
      </c>
      <c r="H19" s="402"/>
      <c r="I19" s="403"/>
      <c r="J19" s="435">
        <v>2</v>
      </c>
      <c r="K19" s="404" t="s">
        <v>66</v>
      </c>
      <c r="L19" s="334"/>
      <c r="M19" s="335"/>
      <c r="N19" s="336"/>
      <c r="O19" s="337"/>
      <c r="P19" s="338"/>
      <c r="Q19" s="333"/>
      <c r="R19" s="60"/>
    </row>
    <row r="20" spans="1:18">
      <c r="A20" s="433" t="s">
        <v>72</v>
      </c>
      <c r="B20" s="510" t="s">
        <v>115</v>
      </c>
      <c r="C20" s="332" t="s">
        <v>68</v>
      </c>
      <c r="D20" s="332" t="s">
        <v>65</v>
      </c>
      <c r="E20" s="333">
        <v>1</v>
      </c>
      <c r="F20" s="434"/>
      <c r="G20" s="401"/>
      <c r="H20" s="402"/>
      <c r="I20" s="403">
        <v>2</v>
      </c>
      <c r="J20" s="408">
        <v>3</v>
      </c>
      <c r="K20" s="404" t="s">
        <v>73</v>
      </c>
      <c r="L20" s="334"/>
      <c r="M20" s="335"/>
      <c r="N20" s="336"/>
      <c r="O20" s="337"/>
      <c r="P20" s="338"/>
      <c r="Q20" s="333"/>
      <c r="R20" s="60"/>
    </row>
    <row r="21" spans="1:18">
      <c r="A21" s="433" t="s">
        <v>116</v>
      </c>
      <c r="B21" s="510" t="s">
        <v>117</v>
      </c>
      <c r="C21" s="332" t="s">
        <v>70</v>
      </c>
      <c r="D21" s="332" t="s">
        <v>65</v>
      </c>
      <c r="E21" s="333">
        <v>1</v>
      </c>
      <c r="F21" s="434"/>
      <c r="G21" s="401"/>
      <c r="H21" s="402">
        <v>2</v>
      </c>
      <c r="I21" s="403"/>
      <c r="J21" s="435">
        <v>2</v>
      </c>
      <c r="K21" s="404" t="s">
        <v>71</v>
      </c>
      <c r="L21" s="334"/>
      <c r="M21" s="335"/>
      <c r="N21" s="336"/>
      <c r="O21" s="337"/>
      <c r="P21" s="338"/>
      <c r="Q21" s="333"/>
      <c r="R21" s="60"/>
    </row>
    <row r="22" spans="1:18">
      <c r="A22" s="433" t="s">
        <v>88</v>
      </c>
      <c r="B22" s="510" t="s">
        <v>118</v>
      </c>
      <c r="C22" s="426" t="s">
        <v>74</v>
      </c>
      <c r="D22" s="332" t="s">
        <v>65</v>
      </c>
      <c r="E22" s="333">
        <v>1</v>
      </c>
      <c r="F22" s="434"/>
      <c r="G22" s="401"/>
      <c r="H22" s="402">
        <v>0.5</v>
      </c>
      <c r="I22" s="403"/>
      <c r="J22" s="435">
        <v>1</v>
      </c>
      <c r="K22" s="404" t="s">
        <v>71</v>
      </c>
      <c r="L22" s="512"/>
      <c r="M22" s="513"/>
      <c r="N22" s="517"/>
      <c r="O22" s="515"/>
      <c r="P22" s="516"/>
      <c r="Q22" s="511"/>
      <c r="R22" s="60"/>
    </row>
    <row r="23" spans="1:18">
      <c r="A23" s="433" t="s">
        <v>89</v>
      </c>
      <c r="B23" s="510" t="s">
        <v>119</v>
      </c>
      <c r="C23" s="332" t="s">
        <v>74</v>
      </c>
      <c r="D23" s="332" t="s">
        <v>65</v>
      </c>
      <c r="E23" s="333">
        <v>1</v>
      </c>
      <c r="F23" s="434"/>
      <c r="G23" s="401"/>
      <c r="H23" s="402">
        <v>1</v>
      </c>
      <c r="I23" s="403"/>
      <c r="J23" s="435">
        <v>1</v>
      </c>
      <c r="K23" s="404" t="s">
        <v>71</v>
      </c>
      <c r="L23" s="334"/>
      <c r="M23" s="335"/>
      <c r="N23" s="336"/>
      <c r="O23" s="337"/>
      <c r="P23" s="338"/>
      <c r="Q23" s="333"/>
      <c r="R23" s="60"/>
    </row>
    <row r="24" spans="1:18">
      <c r="A24" s="433" t="s">
        <v>75</v>
      </c>
      <c r="B24" s="510" t="s">
        <v>120</v>
      </c>
      <c r="C24" s="332" t="s">
        <v>74</v>
      </c>
      <c r="D24" s="332" t="s">
        <v>65</v>
      </c>
      <c r="E24" s="333">
        <v>1</v>
      </c>
      <c r="F24" s="434"/>
      <c r="G24" s="401"/>
      <c r="H24" s="402">
        <v>1</v>
      </c>
      <c r="I24" s="403"/>
      <c r="J24" s="435">
        <v>1</v>
      </c>
      <c r="K24" s="404" t="s">
        <v>71</v>
      </c>
      <c r="L24" s="334"/>
      <c r="M24" s="335"/>
      <c r="N24" s="336"/>
      <c r="O24" s="337"/>
      <c r="P24" s="338"/>
      <c r="Q24" s="333"/>
      <c r="R24" s="60"/>
    </row>
    <row r="25" spans="1:18">
      <c r="A25" s="518" t="s">
        <v>76</v>
      </c>
      <c r="B25" s="510" t="s">
        <v>121</v>
      </c>
      <c r="C25" s="332" t="s">
        <v>68</v>
      </c>
      <c r="D25" s="332" t="s">
        <v>77</v>
      </c>
      <c r="E25" s="333">
        <v>1</v>
      </c>
      <c r="F25" s="434"/>
      <c r="G25" s="401"/>
      <c r="H25" s="402">
        <v>1</v>
      </c>
      <c r="I25" s="403"/>
      <c r="J25" s="435">
        <v>2</v>
      </c>
      <c r="K25" s="404" t="s">
        <v>71</v>
      </c>
      <c r="L25" s="334"/>
      <c r="M25" s="335"/>
      <c r="N25" s="336"/>
      <c r="O25" s="337"/>
      <c r="P25" s="338"/>
      <c r="Q25" s="333"/>
      <c r="R25" s="60"/>
    </row>
    <row r="26" spans="1:18">
      <c r="A26" s="453" t="s">
        <v>122</v>
      </c>
      <c r="B26" s="510" t="s">
        <v>123</v>
      </c>
      <c r="C26" s="339" t="s">
        <v>68</v>
      </c>
      <c r="D26" s="398" t="s">
        <v>77</v>
      </c>
      <c r="E26" s="519">
        <v>2</v>
      </c>
      <c r="F26" s="434"/>
      <c r="G26" s="401"/>
      <c r="H26" s="402">
        <v>1</v>
      </c>
      <c r="I26" s="403"/>
      <c r="J26" s="435">
        <v>2</v>
      </c>
      <c r="K26" s="404" t="s">
        <v>71</v>
      </c>
      <c r="L26" s="334"/>
      <c r="M26" s="335"/>
      <c r="N26" s="336"/>
      <c r="O26" s="337"/>
      <c r="P26" s="338"/>
      <c r="Q26" s="333"/>
      <c r="R26" s="60"/>
    </row>
    <row r="27" spans="1:18">
      <c r="A27" s="465" t="s">
        <v>63</v>
      </c>
      <c r="B27" s="510" t="s">
        <v>124</v>
      </c>
      <c r="C27" s="520" t="s">
        <v>64</v>
      </c>
      <c r="D27" s="520" t="s">
        <v>65</v>
      </c>
      <c r="E27" s="521">
        <v>1</v>
      </c>
      <c r="F27" s="434"/>
      <c r="G27" s="401"/>
      <c r="H27" s="402"/>
      <c r="I27" s="403"/>
      <c r="J27" s="435"/>
      <c r="K27" s="404"/>
      <c r="L27" s="443">
        <v>1</v>
      </c>
      <c r="M27" s="413"/>
      <c r="N27" s="522">
        <v>1</v>
      </c>
      <c r="O27" s="415"/>
      <c r="P27" s="523">
        <v>3</v>
      </c>
      <c r="Q27" s="412" t="s">
        <v>66</v>
      </c>
      <c r="R27" s="60"/>
    </row>
    <row r="28" spans="1:18">
      <c r="A28" s="433" t="s">
        <v>67</v>
      </c>
      <c r="B28" s="510" t="s">
        <v>125</v>
      </c>
      <c r="C28" s="332" t="s">
        <v>68</v>
      </c>
      <c r="D28" s="332" t="s">
        <v>65</v>
      </c>
      <c r="E28" s="333">
        <v>1</v>
      </c>
      <c r="F28" s="524"/>
      <c r="G28" s="502"/>
      <c r="H28" s="376"/>
      <c r="I28" s="374"/>
      <c r="J28" s="375"/>
      <c r="K28" s="244"/>
      <c r="L28" s="434">
        <v>1</v>
      </c>
      <c r="M28" s="401"/>
      <c r="N28" s="402">
        <v>1</v>
      </c>
      <c r="O28" s="403"/>
      <c r="P28" s="435">
        <v>3</v>
      </c>
      <c r="Q28" s="404" t="s">
        <v>66</v>
      </c>
      <c r="R28" s="60"/>
    </row>
    <row r="29" spans="1:18">
      <c r="A29" s="433" t="s">
        <v>69</v>
      </c>
      <c r="B29" s="510" t="s">
        <v>126</v>
      </c>
      <c r="C29" s="332" t="s">
        <v>64</v>
      </c>
      <c r="D29" s="332" t="s">
        <v>65</v>
      </c>
      <c r="E29" s="333">
        <v>1</v>
      </c>
      <c r="F29" s="524"/>
      <c r="G29" s="502"/>
      <c r="H29" s="376"/>
      <c r="I29" s="374"/>
      <c r="J29" s="375"/>
      <c r="K29" s="244"/>
      <c r="L29" s="434">
        <v>1</v>
      </c>
      <c r="M29" s="401">
        <v>1</v>
      </c>
      <c r="N29" s="402"/>
      <c r="O29" s="403"/>
      <c r="P29" s="435">
        <v>3</v>
      </c>
      <c r="Q29" s="404" t="s">
        <v>66</v>
      </c>
      <c r="R29" s="60"/>
    </row>
    <row r="30" spans="1:18">
      <c r="A30" s="433" t="s">
        <v>106</v>
      </c>
      <c r="B30" s="510" t="s">
        <v>127</v>
      </c>
      <c r="C30" s="332" t="s">
        <v>70</v>
      </c>
      <c r="D30" s="332" t="s">
        <v>65</v>
      </c>
      <c r="E30" s="333">
        <v>1</v>
      </c>
      <c r="F30" s="524"/>
      <c r="G30" s="502"/>
      <c r="H30" s="376"/>
      <c r="I30" s="374"/>
      <c r="J30" s="375"/>
      <c r="K30" s="244"/>
      <c r="L30" s="434">
        <v>1</v>
      </c>
      <c r="M30" s="401">
        <v>1</v>
      </c>
      <c r="N30" s="402"/>
      <c r="O30" s="403"/>
      <c r="P30" s="435">
        <v>3</v>
      </c>
      <c r="Q30" s="404" t="s">
        <v>66</v>
      </c>
      <c r="R30" s="60"/>
    </row>
    <row r="31" spans="1:18">
      <c r="A31" s="433" t="s">
        <v>108</v>
      </c>
      <c r="B31" s="510" t="s">
        <v>128</v>
      </c>
      <c r="C31" s="426" t="s">
        <v>70</v>
      </c>
      <c r="D31" s="332" t="s">
        <v>65</v>
      </c>
      <c r="E31" s="511">
        <v>1</v>
      </c>
      <c r="F31" s="9"/>
      <c r="G31" s="10"/>
      <c r="H31" s="11"/>
      <c r="I31" s="12"/>
      <c r="J31" s="13"/>
      <c r="K31" s="8"/>
      <c r="L31" s="434">
        <v>1</v>
      </c>
      <c r="M31" s="401"/>
      <c r="N31" s="402">
        <v>1</v>
      </c>
      <c r="O31" s="403"/>
      <c r="P31" s="435">
        <v>2</v>
      </c>
      <c r="Q31" s="404" t="s">
        <v>66</v>
      </c>
      <c r="R31" s="60"/>
    </row>
    <row r="32" spans="1:18">
      <c r="A32" s="433" t="s">
        <v>110</v>
      </c>
      <c r="B32" s="510" t="s">
        <v>129</v>
      </c>
      <c r="C32" s="332" t="s">
        <v>70</v>
      </c>
      <c r="D32" s="332" t="s">
        <v>65</v>
      </c>
      <c r="E32" s="333">
        <v>1</v>
      </c>
      <c r="F32" s="524"/>
      <c r="G32" s="502"/>
      <c r="H32" s="376"/>
      <c r="I32" s="374"/>
      <c r="J32" s="375"/>
      <c r="K32" s="244"/>
      <c r="L32" s="434"/>
      <c r="M32" s="401"/>
      <c r="N32" s="402">
        <v>2</v>
      </c>
      <c r="O32" s="403"/>
      <c r="P32" s="435">
        <v>2</v>
      </c>
      <c r="Q32" s="404" t="s">
        <v>66</v>
      </c>
      <c r="R32" s="60"/>
    </row>
    <row r="33" spans="1:18">
      <c r="A33" s="433" t="s">
        <v>112</v>
      </c>
      <c r="B33" s="510" t="s">
        <v>130</v>
      </c>
      <c r="C33" s="332" t="s">
        <v>70</v>
      </c>
      <c r="D33" s="332" t="s">
        <v>65</v>
      </c>
      <c r="E33" s="333">
        <v>1</v>
      </c>
      <c r="F33" s="524"/>
      <c r="G33" s="502"/>
      <c r="H33" s="376"/>
      <c r="I33" s="374"/>
      <c r="J33" s="375"/>
      <c r="K33" s="244"/>
      <c r="L33" s="434"/>
      <c r="M33" s="401"/>
      <c r="N33" s="402">
        <v>0.5</v>
      </c>
      <c r="O33" s="403"/>
      <c r="P33" s="435">
        <v>2</v>
      </c>
      <c r="Q33" s="404" t="s">
        <v>71</v>
      </c>
      <c r="R33" s="60"/>
    </row>
    <row r="34" spans="1:18">
      <c r="A34" s="433" t="s">
        <v>91</v>
      </c>
      <c r="B34" s="510" t="s">
        <v>131</v>
      </c>
      <c r="C34" s="332" t="s">
        <v>70</v>
      </c>
      <c r="D34" s="332" t="s">
        <v>65</v>
      </c>
      <c r="E34" s="333">
        <v>1</v>
      </c>
      <c r="F34" s="524"/>
      <c r="G34" s="502"/>
      <c r="H34" s="376"/>
      <c r="I34" s="374"/>
      <c r="J34" s="375"/>
      <c r="K34" s="244"/>
      <c r="L34" s="434">
        <v>1</v>
      </c>
      <c r="M34" s="401">
        <v>1</v>
      </c>
      <c r="N34" s="402"/>
      <c r="O34" s="403"/>
      <c r="P34" s="435">
        <v>2</v>
      </c>
      <c r="Q34" s="404" t="s">
        <v>66</v>
      </c>
      <c r="R34" s="60"/>
    </row>
    <row r="35" spans="1:18">
      <c r="A35" s="433" t="s">
        <v>72</v>
      </c>
      <c r="B35" s="510" t="s">
        <v>132</v>
      </c>
      <c r="C35" s="332" t="s">
        <v>68</v>
      </c>
      <c r="D35" s="332" t="s">
        <v>65</v>
      </c>
      <c r="E35" s="333">
        <v>1</v>
      </c>
      <c r="F35" s="524"/>
      <c r="G35" s="502"/>
      <c r="H35" s="376"/>
      <c r="I35" s="374"/>
      <c r="J35" s="375"/>
      <c r="K35" s="244"/>
      <c r="L35" s="434"/>
      <c r="M35" s="401"/>
      <c r="N35" s="402"/>
      <c r="O35" s="403">
        <v>2</v>
      </c>
      <c r="P35" s="408">
        <v>3</v>
      </c>
      <c r="Q35" s="404" t="s">
        <v>73</v>
      </c>
      <c r="R35" s="60"/>
    </row>
    <row r="36" spans="1:18">
      <c r="A36" s="433" t="s">
        <v>116</v>
      </c>
      <c r="B36" s="510" t="s">
        <v>133</v>
      </c>
      <c r="C36" s="332" t="s">
        <v>70</v>
      </c>
      <c r="D36" s="332" t="s">
        <v>65</v>
      </c>
      <c r="E36" s="333">
        <v>1</v>
      </c>
      <c r="F36" s="9"/>
      <c r="G36" s="10"/>
      <c r="H36" s="11"/>
      <c r="I36" s="12"/>
      <c r="J36" s="13"/>
      <c r="K36" s="8"/>
      <c r="L36" s="434"/>
      <c r="M36" s="401"/>
      <c r="N36" s="402">
        <v>2</v>
      </c>
      <c r="O36" s="403"/>
      <c r="P36" s="435">
        <v>2</v>
      </c>
      <c r="Q36" s="404" t="s">
        <v>71</v>
      </c>
      <c r="R36" s="60"/>
    </row>
    <row r="37" spans="1:18">
      <c r="A37" s="433" t="s">
        <v>88</v>
      </c>
      <c r="B37" s="510" t="s">
        <v>134</v>
      </c>
      <c r="C37" s="426" t="s">
        <v>74</v>
      </c>
      <c r="D37" s="332" t="s">
        <v>65</v>
      </c>
      <c r="E37" s="333">
        <v>1</v>
      </c>
      <c r="F37" s="9"/>
      <c r="G37" s="10"/>
      <c r="H37" s="11"/>
      <c r="I37" s="12"/>
      <c r="J37" s="13"/>
      <c r="K37" s="8"/>
      <c r="L37" s="434"/>
      <c r="M37" s="401"/>
      <c r="N37" s="402">
        <v>0.5</v>
      </c>
      <c r="O37" s="403"/>
      <c r="P37" s="435">
        <v>1</v>
      </c>
      <c r="Q37" s="404" t="s">
        <v>71</v>
      </c>
      <c r="R37" s="60"/>
    </row>
    <row r="38" spans="1:18">
      <c r="A38" s="433" t="s">
        <v>89</v>
      </c>
      <c r="B38" s="510" t="s">
        <v>135</v>
      </c>
      <c r="C38" s="332" t="s">
        <v>74</v>
      </c>
      <c r="D38" s="332" t="s">
        <v>65</v>
      </c>
      <c r="E38" s="333">
        <v>1</v>
      </c>
      <c r="F38" s="524"/>
      <c r="G38" s="502"/>
      <c r="H38" s="376"/>
      <c r="I38" s="374"/>
      <c r="J38" s="375"/>
      <c r="K38" s="244"/>
      <c r="L38" s="434"/>
      <c r="M38" s="401"/>
      <c r="N38" s="402">
        <v>1</v>
      </c>
      <c r="O38" s="403"/>
      <c r="P38" s="435">
        <v>1</v>
      </c>
      <c r="Q38" s="404" t="s">
        <v>71</v>
      </c>
      <c r="R38" s="60"/>
    </row>
    <row r="39" spans="1:18">
      <c r="A39" s="433" t="s">
        <v>75</v>
      </c>
      <c r="B39" s="510" t="s">
        <v>136</v>
      </c>
      <c r="C39" s="332" t="s">
        <v>74</v>
      </c>
      <c r="D39" s="332" t="s">
        <v>65</v>
      </c>
      <c r="E39" s="333">
        <v>1</v>
      </c>
      <c r="F39" s="524"/>
      <c r="G39" s="502"/>
      <c r="H39" s="376"/>
      <c r="I39" s="374"/>
      <c r="J39" s="375"/>
      <c r="K39" s="244"/>
      <c r="L39" s="434"/>
      <c r="M39" s="401"/>
      <c r="N39" s="402">
        <v>1</v>
      </c>
      <c r="O39" s="403"/>
      <c r="P39" s="435">
        <v>1</v>
      </c>
      <c r="Q39" s="404" t="s">
        <v>71</v>
      </c>
      <c r="R39" s="60"/>
    </row>
    <row r="40" spans="1:18">
      <c r="A40" s="518" t="s">
        <v>76</v>
      </c>
      <c r="B40" s="510" t="s">
        <v>137</v>
      </c>
      <c r="C40" s="332" t="s">
        <v>68</v>
      </c>
      <c r="D40" s="332" t="s">
        <v>77</v>
      </c>
      <c r="E40" s="333">
        <v>1</v>
      </c>
      <c r="F40" s="524"/>
      <c r="G40" s="502"/>
      <c r="H40" s="376"/>
      <c r="I40" s="374"/>
      <c r="J40" s="375"/>
      <c r="K40" s="244"/>
      <c r="L40" s="434"/>
      <c r="M40" s="401"/>
      <c r="N40" s="402">
        <v>1</v>
      </c>
      <c r="O40" s="403"/>
      <c r="P40" s="435">
        <v>2</v>
      </c>
      <c r="Q40" s="404" t="s">
        <v>71</v>
      </c>
      <c r="R40" s="60"/>
    </row>
    <row r="41" spans="1:18">
      <c r="A41" s="518" t="s">
        <v>122</v>
      </c>
      <c r="B41" s="510" t="s">
        <v>138</v>
      </c>
      <c r="C41" s="332" t="s">
        <v>68</v>
      </c>
      <c r="D41" s="398" t="s">
        <v>77</v>
      </c>
      <c r="E41" s="519">
        <v>2</v>
      </c>
      <c r="F41" s="9"/>
      <c r="G41" s="10"/>
      <c r="H41" s="11"/>
      <c r="I41" s="12"/>
      <c r="J41" s="13"/>
      <c r="K41" s="8"/>
      <c r="L41" s="434"/>
      <c r="M41" s="401"/>
      <c r="N41" s="402">
        <v>1</v>
      </c>
      <c r="O41" s="403"/>
      <c r="P41" s="435">
        <v>2</v>
      </c>
      <c r="Q41" s="404" t="s">
        <v>71</v>
      </c>
      <c r="R41" s="60"/>
    </row>
    <row r="42" spans="1:18">
      <c r="A42" s="453" t="s">
        <v>78</v>
      </c>
      <c r="B42" s="510" t="s">
        <v>139</v>
      </c>
      <c r="C42" s="332" t="s">
        <v>68</v>
      </c>
      <c r="D42" s="332" t="s">
        <v>65</v>
      </c>
      <c r="E42" s="333">
        <v>1</v>
      </c>
      <c r="F42" s="525"/>
      <c r="G42" s="526"/>
      <c r="H42" s="527" t="s">
        <v>79</v>
      </c>
      <c r="I42" s="528"/>
      <c r="J42" s="529" t="s">
        <v>80</v>
      </c>
      <c r="K42" s="530" t="s">
        <v>81</v>
      </c>
      <c r="L42" s="531"/>
      <c r="M42" s="532"/>
      <c r="N42" s="527" t="s">
        <v>79</v>
      </c>
      <c r="O42" s="528"/>
      <c r="P42" s="529" t="s">
        <v>80</v>
      </c>
      <c r="Q42" s="521" t="s">
        <v>81</v>
      </c>
      <c r="R42" s="60"/>
    </row>
    <row r="43" spans="1:18">
      <c r="A43" s="518" t="s">
        <v>140</v>
      </c>
      <c r="B43" s="510" t="s">
        <v>141</v>
      </c>
      <c r="C43" s="533" t="s">
        <v>70</v>
      </c>
      <c r="D43" s="399" t="s">
        <v>65</v>
      </c>
      <c r="E43" s="466">
        <v>2</v>
      </c>
      <c r="F43" s="9"/>
      <c r="G43" s="118"/>
      <c r="H43" s="119"/>
      <c r="I43" s="120"/>
      <c r="J43" s="13"/>
      <c r="K43" s="8"/>
      <c r="L43" s="427"/>
      <c r="M43" s="426"/>
      <c r="N43" s="359"/>
      <c r="O43" s="360">
        <v>2</v>
      </c>
      <c r="P43" s="361" t="s">
        <v>80</v>
      </c>
      <c r="Q43" s="333" t="s">
        <v>73</v>
      </c>
      <c r="R43" s="60"/>
    </row>
    <row r="44" spans="1:18">
      <c r="A44" s="453"/>
      <c r="B44" s="464"/>
      <c r="C44" s="398"/>
      <c r="D44" s="398"/>
      <c r="E44" s="404"/>
      <c r="F44" s="400"/>
      <c r="G44" s="401"/>
      <c r="H44" s="444"/>
      <c r="I44" s="403"/>
      <c r="J44" s="435"/>
      <c r="K44" s="404"/>
      <c r="L44" s="400"/>
      <c r="M44" s="401"/>
      <c r="N44" s="444"/>
      <c r="O44" s="403"/>
      <c r="P44" s="435"/>
      <c r="Q44" s="404"/>
      <c r="R44" s="60"/>
    </row>
    <row r="45" spans="1:18" ht="15.75" thickBot="1">
      <c r="A45" s="416"/>
      <c r="B45" s="411"/>
      <c r="C45" s="417"/>
      <c r="D45" s="417"/>
      <c r="E45" s="418"/>
      <c r="F45" s="419"/>
      <c r="G45" s="420"/>
      <c r="H45" s="421"/>
      <c r="I45" s="422"/>
      <c r="J45" s="423"/>
      <c r="K45" s="418"/>
      <c r="L45" s="419"/>
      <c r="M45" s="420"/>
      <c r="N45" s="421"/>
      <c r="O45" s="422"/>
      <c r="P45" s="424"/>
      <c r="Q45" s="418"/>
      <c r="R45" s="60"/>
    </row>
    <row r="46" spans="1:18" ht="15.75" thickBot="1">
      <c r="A46" s="61" t="s">
        <v>19</v>
      </c>
      <c r="B46" s="62"/>
      <c r="C46" s="62"/>
      <c r="D46" s="62"/>
      <c r="E46" s="63"/>
      <c r="F46" s="64">
        <f>SUMIFS(F12:F45,$E12:$E45,"=1")</f>
        <v>6</v>
      </c>
      <c r="G46" s="65">
        <f>SUMIFS(G12:G45,$E12:$E45,"=1")</f>
        <v>3</v>
      </c>
      <c r="H46" s="66">
        <f>SUMIFS(H12:H45,$E12:$E45,"=1")</f>
        <v>11</v>
      </c>
      <c r="I46" s="67">
        <f>SUMIFS(I12:I45,$E12:$E45,"=1")</f>
        <v>2</v>
      </c>
      <c r="J46" s="68">
        <f>SUMIFS(J12:J45,$E12:$E45,"=1")+SUMIFS(J12:J45,$D12:$D45,"=DO",$E12:$E45,"=2")</f>
        <v>30</v>
      </c>
      <c r="K46" s="63"/>
      <c r="L46" s="64">
        <f>SUMIFS(L12:L45,$E12:$E45,"=1")</f>
        <v>6</v>
      </c>
      <c r="M46" s="65">
        <f>SUMIFS(M12:M45,$E12:$E45,"=1")</f>
        <v>3</v>
      </c>
      <c r="N46" s="66">
        <f>SUMIFS(N12:N45,$E12:$E45,"=1")</f>
        <v>11</v>
      </c>
      <c r="O46" s="67">
        <f>SUMIFS(O12:O45,$E12:$E45,"=1")</f>
        <v>2</v>
      </c>
      <c r="P46" s="68">
        <f>SUMIFS(P12:P45,$E12:$E45,"=1")+SUMIFS(P12:P45,$D12:$D45,"=DO",$E12:$E45,"=2")</f>
        <v>30</v>
      </c>
      <c r="Q46" s="63"/>
      <c r="R46" s="259"/>
    </row>
    <row r="47" spans="1:18" ht="15.75" thickBot="1">
      <c r="A47" s="6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61"/>
    </row>
    <row r="48" spans="1:18" ht="15.75" thickBot="1">
      <c r="A48" s="121" t="s">
        <v>36</v>
      </c>
      <c r="B48" s="122"/>
      <c r="C48" s="70"/>
      <c r="D48" s="70"/>
      <c r="E48" s="70"/>
      <c r="F48" s="71"/>
      <c r="G48" s="123"/>
      <c r="H48" s="124"/>
      <c r="I48" s="125"/>
      <c r="J48" s="75"/>
      <c r="K48" s="70"/>
      <c r="L48" s="71"/>
      <c r="M48" s="123"/>
      <c r="N48" s="124"/>
      <c r="O48" s="125"/>
      <c r="P48" s="75"/>
      <c r="Q48" s="76"/>
      <c r="R48" s="76"/>
    </row>
    <row r="49" spans="1:19">
      <c r="A49" s="364" t="s">
        <v>90</v>
      </c>
      <c r="B49" s="534" t="s">
        <v>142</v>
      </c>
      <c r="C49" s="371" t="s">
        <v>70</v>
      </c>
      <c r="D49" s="332" t="s">
        <v>64</v>
      </c>
      <c r="E49" s="333">
        <v>0</v>
      </c>
      <c r="F49" s="427"/>
      <c r="G49" s="426"/>
      <c r="H49" s="359">
        <v>1</v>
      </c>
      <c r="I49" s="360"/>
      <c r="J49" s="361">
        <v>2</v>
      </c>
      <c r="K49" s="333" t="s">
        <v>71</v>
      </c>
      <c r="L49" s="425"/>
      <c r="M49" s="358"/>
      <c r="N49" s="359">
        <v>1</v>
      </c>
      <c r="O49" s="360"/>
      <c r="P49" s="361">
        <v>2</v>
      </c>
      <c r="Q49" s="333" t="s">
        <v>71</v>
      </c>
      <c r="R49" s="268"/>
    </row>
    <row r="50" spans="1:19">
      <c r="A50" s="364" t="s">
        <v>82</v>
      </c>
      <c r="B50" s="534" t="s">
        <v>143</v>
      </c>
      <c r="C50" s="371" t="s">
        <v>74</v>
      </c>
      <c r="D50" s="332" t="s">
        <v>64</v>
      </c>
      <c r="E50" s="333">
        <v>1</v>
      </c>
      <c r="F50" s="425">
        <v>1</v>
      </c>
      <c r="G50" s="426"/>
      <c r="H50" s="359">
        <v>1</v>
      </c>
      <c r="I50" s="360"/>
      <c r="J50" s="361">
        <v>1</v>
      </c>
      <c r="K50" s="333" t="s">
        <v>71</v>
      </c>
      <c r="L50" s="425">
        <v>1</v>
      </c>
      <c r="M50" s="358"/>
      <c r="N50" s="359">
        <v>1</v>
      </c>
      <c r="O50" s="360"/>
      <c r="P50" s="361">
        <v>1</v>
      </c>
      <c r="Q50" s="333" t="s">
        <v>71</v>
      </c>
      <c r="R50" s="60"/>
    </row>
    <row r="51" spans="1:19">
      <c r="A51" s="364" t="s">
        <v>83</v>
      </c>
      <c r="B51" s="534" t="s">
        <v>144</v>
      </c>
      <c r="C51" s="371" t="s">
        <v>74</v>
      </c>
      <c r="D51" s="332" t="s">
        <v>64</v>
      </c>
      <c r="E51" s="333">
        <v>1</v>
      </c>
      <c r="F51" s="427"/>
      <c r="G51" s="426"/>
      <c r="H51" s="359">
        <v>1</v>
      </c>
      <c r="I51" s="360"/>
      <c r="J51" s="361">
        <v>1</v>
      </c>
      <c r="K51" s="333" t="s">
        <v>71</v>
      </c>
      <c r="L51" s="425"/>
      <c r="M51" s="358"/>
      <c r="N51" s="359">
        <v>1</v>
      </c>
      <c r="O51" s="360"/>
      <c r="P51" s="361">
        <v>1</v>
      </c>
      <c r="Q51" s="333" t="s">
        <v>71</v>
      </c>
      <c r="R51" s="60"/>
    </row>
    <row r="52" spans="1:19" ht="25.5">
      <c r="A52" s="364" t="s">
        <v>84</v>
      </c>
      <c r="B52" s="534" t="s">
        <v>145</v>
      </c>
      <c r="C52" s="371" t="s">
        <v>74</v>
      </c>
      <c r="D52" s="520" t="s">
        <v>64</v>
      </c>
      <c r="E52" s="333">
        <v>0</v>
      </c>
      <c r="F52" s="427">
        <v>1</v>
      </c>
      <c r="G52" s="426"/>
      <c r="H52" s="359">
        <v>1</v>
      </c>
      <c r="I52" s="360"/>
      <c r="J52" s="361">
        <v>1</v>
      </c>
      <c r="K52" s="333" t="s">
        <v>71</v>
      </c>
      <c r="L52" s="425">
        <v>1</v>
      </c>
      <c r="M52" s="358"/>
      <c r="N52" s="359">
        <v>1</v>
      </c>
      <c r="O52" s="360"/>
      <c r="P52" s="361">
        <v>1</v>
      </c>
      <c r="Q52" s="333" t="s">
        <v>71</v>
      </c>
      <c r="R52" s="60"/>
    </row>
    <row r="53" spans="1:19">
      <c r="A53" s="340" t="s">
        <v>230</v>
      </c>
      <c r="B53" s="534" t="s">
        <v>232</v>
      </c>
      <c r="C53" s="332" t="s">
        <v>74</v>
      </c>
      <c r="D53" s="332" t="s">
        <v>64</v>
      </c>
      <c r="E53" s="333">
        <v>1</v>
      </c>
      <c r="F53" s="334">
        <v>2</v>
      </c>
      <c r="G53" s="335">
        <v>2</v>
      </c>
      <c r="H53" s="336"/>
      <c r="I53" s="337"/>
      <c r="J53" s="338">
        <v>5</v>
      </c>
      <c r="K53" s="333" t="s">
        <v>66</v>
      </c>
      <c r="L53" s="334"/>
      <c r="M53" s="335"/>
      <c r="N53" s="336"/>
      <c r="O53" s="337"/>
      <c r="P53" s="338"/>
      <c r="Q53" s="333"/>
      <c r="R53" s="60"/>
    </row>
    <row r="54" spans="1:19" ht="26.25">
      <c r="A54" s="340" t="s">
        <v>231</v>
      </c>
      <c r="B54" s="534" t="s">
        <v>233</v>
      </c>
      <c r="C54" s="332" t="s">
        <v>74</v>
      </c>
      <c r="D54" s="332" t="s">
        <v>64</v>
      </c>
      <c r="E54" s="333">
        <v>1</v>
      </c>
      <c r="F54" s="334"/>
      <c r="G54" s="335"/>
      <c r="H54" s="336"/>
      <c r="I54" s="337"/>
      <c r="J54" s="338"/>
      <c r="K54" s="333"/>
      <c r="L54" s="334">
        <v>2</v>
      </c>
      <c r="M54" s="335">
        <v>2</v>
      </c>
      <c r="N54" s="336"/>
      <c r="O54" s="337"/>
      <c r="P54" s="338">
        <v>5</v>
      </c>
      <c r="Q54" s="333" t="s">
        <v>66</v>
      </c>
      <c r="R54" s="60"/>
    </row>
    <row r="55" spans="1:19">
      <c r="A55" s="340"/>
      <c r="B55" s="339"/>
      <c r="C55" s="332"/>
      <c r="D55" s="332"/>
      <c r="E55" s="333"/>
      <c r="F55" s="334"/>
      <c r="G55" s="335"/>
      <c r="H55" s="336"/>
      <c r="I55" s="337"/>
      <c r="J55" s="338"/>
      <c r="K55" s="333"/>
      <c r="L55" s="334"/>
      <c r="M55" s="335"/>
      <c r="N55" s="336"/>
      <c r="O55" s="337"/>
      <c r="P55" s="338"/>
      <c r="Q55" s="333"/>
      <c r="R55" s="60"/>
    </row>
    <row r="56" spans="1:19">
      <c r="A56" s="341"/>
      <c r="B56" s="342"/>
      <c r="C56" s="343"/>
      <c r="D56" s="343"/>
      <c r="E56" s="344"/>
      <c r="F56" s="345"/>
      <c r="G56" s="346"/>
      <c r="H56" s="347"/>
      <c r="I56" s="348"/>
      <c r="J56" s="349"/>
      <c r="K56" s="350"/>
      <c r="L56" s="345"/>
      <c r="M56" s="346"/>
      <c r="N56" s="347"/>
      <c r="O56" s="348"/>
      <c r="P56" s="349"/>
      <c r="Q56" s="350"/>
      <c r="R56" s="60"/>
    </row>
    <row r="57" spans="1:19">
      <c r="A57" s="5"/>
      <c r="B57" s="6"/>
      <c r="C57" s="7"/>
      <c r="D57" s="7"/>
      <c r="E57" s="107"/>
      <c r="F57" s="9"/>
      <c r="G57" s="118"/>
      <c r="H57" s="119"/>
      <c r="I57" s="120"/>
      <c r="J57" s="13"/>
      <c r="K57" s="8"/>
      <c r="L57" s="9"/>
      <c r="M57" s="118"/>
      <c r="N57" s="119"/>
      <c r="O57" s="120"/>
      <c r="P57" s="13"/>
      <c r="Q57" s="8"/>
      <c r="R57" s="60"/>
    </row>
    <row r="58" spans="1:19" ht="15.75" thickBot="1">
      <c r="A58" s="5"/>
      <c r="B58" s="6"/>
      <c r="C58" s="7"/>
      <c r="D58" s="7"/>
      <c r="E58" s="107"/>
      <c r="F58" s="126"/>
      <c r="G58" s="127"/>
      <c r="H58" s="128"/>
      <c r="I58" s="129"/>
      <c r="J58" s="13"/>
      <c r="K58" s="8"/>
      <c r="L58" s="9"/>
      <c r="M58" s="118"/>
      <c r="N58" s="119"/>
      <c r="O58" s="120"/>
      <c r="P58" s="13"/>
      <c r="Q58" s="8"/>
      <c r="R58" s="60"/>
    </row>
    <row r="59" spans="1:19" ht="15.75" thickBot="1">
      <c r="A59" s="87" t="s">
        <v>19</v>
      </c>
      <c r="B59" s="130"/>
      <c r="C59" s="130"/>
      <c r="D59" s="130"/>
      <c r="E59" s="130"/>
      <c r="F59" s="131">
        <f>SUMIFS(F49:F58,$D49:$D58,"=DF")</f>
        <v>4</v>
      </c>
      <c r="G59" s="132">
        <f>SUMIFS(G49:G58,$D49:$D58,"=DF")</f>
        <v>2</v>
      </c>
      <c r="H59" s="133">
        <f>SUMIFS(H49:H58,$D49:$D58,"=DF")</f>
        <v>4</v>
      </c>
      <c r="I59" s="134">
        <f>SUMIFS(I49:I58,$D49:$D58,"=DF")</f>
        <v>0</v>
      </c>
      <c r="J59" s="231">
        <f>SUMIFS(J49:J58,$D49:$D58,"=DF")</f>
        <v>10</v>
      </c>
      <c r="K59" s="135"/>
      <c r="L59" s="131">
        <f>SUMIFS(L49:L58,$D49:$D58,"=DF")</f>
        <v>4</v>
      </c>
      <c r="M59" s="132">
        <f>SUMIFS(M49:M58,$D49:$D58,"=DF")</f>
        <v>2</v>
      </c>
      <c r="N59" s="133">
        <f>SUMIFS(N49:N58,$D49:$D58,"=DF")</f>
        <v>4</v>
      </c>
      <c r="O59" s="134">
        <f>SUMIFS(O49:O58,$D49:$D58,"=DF")</f>
        <v>0</v>
      </c>
      <c r="P59" s="231">
        <f>SUMIFS(P49:P58,$D49:$D58,"=DF")</f>
        <v>10</v>
      </c>
      <c r="Q59" s="135"/>
      <c r="R59" s="135"/>
    </row>
    <row r="60" spans="1:19" s="108" customFormat="1">
      <c r="A60" s="232"/>
      <c r="B60" s="233"/>
      <c r="C60" s="233"/>
      <c r="D60" s="233"/>
      <c r="E60" s="233"/>
      <c r="F60" s="233"/>
      <c r="G60" s="233"/>
      <c r="H60" s="233"/>
      <c r="I60" s="233"/>
      <c r="J60" s="234"/>
      <c r="K60" s="233"/>
      <c r="L60" s="233"/>
      <c r="M60" s="233"/>
      <c r="N60" s="233"/>
      <c r="O60" s="233"/>
      <c r="P60" s="234"/>
      <c r="Q60" s="233"/>
      <c r="R60" s="29"/>
      <c r="S60" s="30"/>
    </row>
    <row r="61" spans="1:19" s="428" customFormat="1" ht="21" customHeight="1">
      <c r="A61" s="428" t="s">
        <v>85</v>
      </c>
      <c r="M61" s="382"/>
      <c r="N61" s="382"/>
      <c r="O61" s="380"/>
      <c r="P61" s="380"/>
      <c r="Q61" s="380"/>
      <c r="R61" s="381"/>
      <c r="S61" s="30"/>
    </row>
    <row r="62" spans="1:19" s="428" customFormat="1" ht="15" customHeight="1">
      <c r="A62" s="382" t="s">
        <v>86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0"/>
      <c r="R62" s="381"/>
      <c r="S62" s="30"/>
    </row>
    <row r="63" spans="1:19" s="428" customFormat="1" ht="18" customHeight="1">
      <c r="A63" s="568"/>
      <c r="B63" s="568"/>
      <c r="C63" s="568"/>
      <c r="D63" s="382"/>
      <c r="E63" s="382"/>
      <c r="F63" s="382"/>
      <c r="G63" s="382"/>
      <c r="H63" s="382"/>
      <c r="I63" s="382"/>
      <c r="J63" s="382"/>
      <c r="K63" s="382"/>
      <c r="L63" s="380"/>
      <c r="M63" s="25"/>
      <c r="N63" s="26"/>
      <c r="O63" s="27"/>
      <c r="P63" s="28"/>
      <c r="Q63" s="381"/>
      <c r="R63" s="381"/>
      <c r="S63" s="30"/>
    </row>
    <row r="64" spans="1:19" s="428" customFormat="1" ht="15" customHeight="1">
      <c r="A64" s="429"/>
      <c r="B64" s="429"/>
      <c r="C64" s="429"/>
      <c r="D64" s="429"/>
      <c r="E64" s="429"/>
      <c r="F64" s="24"/>
      <c r="G64" s="25"/>
      <c r="H64" s="26"/>
      <c r="I64" s="27"/>
      <c r="J64" s="28"/>
      <c r="K64" s="381"/>
      <c r="L64" s="24"/>
      <c r="M64" s="25"/>
      <c r="N64" s="26"/>
      <c r="O64" s="27"/>
      <c r="P64" s="28"/>
      <c r="Q64" s="381"/>
      <c r="R64" s="381"/>
      <c r="S64" s="30"/>
    </row>
    <row r="65" spans="1:19" s="472" customFormat="1" ht="15" customHeight="1">
      <c r="A65" s="468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70"/>
      <c r="M65" s="470"/>
      <c r="N65" s="470"/>
      <c r="O65" s="470"/>
      <c r="P65" s="470"/>
      <c r="Q65" s="470"/>
      <c r="R65" s="470"/>
      <c r="S65" s="471"/>
    </row>
    <row r="66" spans="1:19" s="472" customFormat="1">
      <c r="A66" s="468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73"/>
      <c r="M66" s="474"/>
      <c r="N66" s="474"/>
      <c r="O66" s="474"/>
      <c r="P66" s="474"/>
      <c r="Q66" s="474"/>
      <c r="R66" s="474"/>
      <c r="S66" s="471"/>
    </row>
    <row r="67" spans="1:19">
      <c r="A67" s="368" t="s">
        <v>51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</row>
    <row r="68" spans="1:19" ht="107.25" customHeight="1">
      <c r="A68" s="367" t="s">
        <v>52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</row>
    <row r="69" spans="1:19" ht="66" customHeight="1">
      <c r="A69" s="566" t="s">
        <v>53</v>
      </c>
      <c r="B69" s="567"/>
      <c r="C69" s="567"/>
      <c r="D69" s="567"/>
      <c r="E69" s="567"/>
      <c r="F69" s="567"/>
      <c r="K69" s="351"/>
    </row>
    <row r="70" spans="1:19">
      <c r="A70" s="109"/>
    </row>
    <row r="71" spans="1:19">
      <c r="A71" s="109"/>
    </row>
    <row r="72" spans="1:19">
      <c r="A72" s="109"/>
    </row>
    <row r="73" spans="1:19">
      <c r="A73" s="109"/>
    </row>
    <row r="74" spans="1:19" s="78" customFormat="1">
      <c r="A74" s="110"/>
      <c r="B74" s="23"/>
      <c r="C74" s="23"/>
      <c r="D74" s="23"/>
      <c r="E74" s="23"/>
      <c r="F74" s="24"/>
      <c r="G74" s="25"/>
      <c r="H74" s="26"/>
      <c r="I74" s="27"/>
      <c r="J74" s="28"/>
      <c r="K74" s="23"/>
      <c r="L74" s="24"/>
      <c r="M74" s="25"/>
      <c r="N74" s="26"/>
      <c r="O74" s="27"/>
      <c r="P74" s="28"/>
      <c r="Q74" s="23"/>
      <c r="R74" s="262"/>
      <c r="S74" s="77"/>
    </row>
    <row r="75" spans="1:19" ht="15.75" thickBot="1"/>
    <row r="76" spans="1:19" ht="15.75" thickBot="1">
      <c r="L76" s="572"/>
      <c r="M76" s="572"/>
      <c r="N76" s="572"/>
      <c r="O76" s="572"/>
      <c r="P76" s="559"/>
      <c r="Q76" s="559"/>
      <c r="R76" s="263">
        <f>SUMIF($E12:$E58,"=1",R12:R58)</f>
        <v>0</v>
      </c>
    </row>
    <row r="77" spans="1:19">
      <c r="L77" s="138"/>
      <c r="M77" s="139"/>
      <c r="N77" s="140"/>
      <c r="O77" s="141"/>
    </row>
    <row r="78" spans="1:19" ht="15.75" thickBot="1">
      <c r="L78" s="559"/>
      <c r="M78" s="559"/>
      <c r="N78" s="559"/>
      <c r="O78" s="559"/>
    </row>
    <row r="79" spans="1:19" ht="15.75" thickBot="1">
      <c r="A79" s="136"/>
      <c r="B79" s="37"/>
      <c r="C79" s="37"/>
      <c r="D79" s="37"/>
      <c r="E79" s="137"/>
      <c r="F79" s="569">
        <f>SUM(F46:I46)</f>
        <v>22</v>
      </c>
      <c r="G79" s="570"/>
      <c r="H79" s="570"/>
      <c r="I79" s="571"/>
      <c r="J79" s="573"/>
      <c r="K79" s="574"/>
      <c r="L79" s="575">
        <f>SUM(L46:O46)</f>
        <v>22</v>
      </c>
      <c r="M79" s="576"/>
      <c r="N79" s="576"/>
      <c r="O79" s="577"/>
    </row>
    <row r="80" spans="1:19">
      <c r="F80" s="138"/>
      <c r="G80" s="139"/>
      <c r="H80" s="140"/>
      <c r="I80" s="141"/>
      <c r="J80" s="142"/>
      <c r="K80" s="143"/>
      <c r="L80" s="138"/>
      <c r="M80" s="139"/>
      <c r="N80" s="140"/>
      <c r="O80" s="141"/>
    </row>
    <row r="81" spans="6:11">
      <c r="F81" s="559"/>
      <c r="G81" s="559"/>
      <c r="H81" s="559"/>
      <c r="I81" s="559"/>
      <c r="J81" s="142"/>
      <c r="K81" s="143"/>
    </row>
    <row r="82" spans="6:11">
      <c r="F82" s="138"/>
      <c r="G82" s="139"/>
      <c r="H82" s="140"/>
      <c r="I82" s="141"/>
      <c r="J82" s="559"/>
      <c r="K82" s="559"/>
    </row>
    <row r="83" spans="6:11">
      <c r="F83" s="138"/>
      <c r="G83" s="139"/>
      <c r="H83" s="140"/>
      <c r="I83" s="141"/>
      <c r="J83" s="142"/>
      <c r="K83" s="143"/>
    </row>
  </sheetData>
  <mergeCells count="14">
    <mergeCell ref="J82:K82"/>
    <mergeCell ref="F81:I81"/>
    <mergeCell ref="L78:O78"/>
    <mergeCell ref="F79:I79"/>
    <mergeCell ref="L76:O76"/>
    <mergeCell ref="J79:K79"/>
    <mergeCell ref="L79:O79"/>
    <mergeCell ref="P76:Q76"/>
    <mergeCell ref="L1:P1"/>
    <mergeCell ref="L2:P2"/>
    <mergeCell ref="G7:K7"/>
    <mergeCell ref="E9:M9"/>
    <mergeCell ref="A69:F69"/>
    <mergeCell ref="A63:C63"/>
  </mergeCells>
  <phoneticPr fontId="0" type="noConversion"/>
  <conditionalFormatting sqref="J60">
    <cfRule type="cellIs" dxfId="9" priority="2" operator="greaterThan">
      <formula>30</formula>
    </cfRule>
    <cfRule type="cellIs" dxfId="8" priority="4" operator="greaterThan">
      <formula>30</formula>
    </cfRule>
    <cfRule type="cellIs" dxfId="7" priority="5" operator="greaterThan">
      <formula>30</formula>
    </cfRule>
  </conditionalFormatting>
  <conditionalFormatting sqref="P60">
    <cfRule type="cellIs" dxfId="6" priority="1" operator="greaterThan">
      <formula>30</formula>
    </cfRule>
    <cfRule type="cellIs" dxfId="5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
Prof.univ.dr. Cezar Ionuț SPÎNU&amp;CDECAN,
Conf.univ.dr. Anamaria PREDA&amp;RDIRECTOR DEPARTAMENT,
Prof.univ.dr. Alexandru BOUREANU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9"/>
  <sheetViews>
    <sheetView view="pageLayout" topLeftCell="A39" zoomScaleSheetLayoutView="100" workbookViewId="0">
      <selection activeCell="B54" sqref="B54:B56"/>
    </sheetView>
  </sheetViews>
  <sheetFormatPr defaultColWidth="9.140625" defaultRowHeight="15"/>
  <cols>
    <col min="1" max="1" width="36.140625" style="230" customWidth="1"/>
    <col min="2" max="2" width="12.7109375" style="227" customWidth="1"/>
    <col min="3" max="3" width="5.85546875" style="227" customWidth="1"/>
    <col min="4" max="4" width="6" style="227" customWidth="1"/>
    <col min="5" max="5" width="4.85546875" style="227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7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27" customWidth="1"/>
    <col min="18" max="18" width="6.140625" style="227" hidden="1" customWidth="1"/>
    <col min="19" max="19" width="9.140625" style="30"/>
    <col min="20" max="16384" width="9.140625" style="31"/>
  </cols>
  <sheetData>
    <row r="1" spans="1:18">
      <c r="A1" s="2" t="s">
        <v>0</v>
      </c>
      <c r="B1" s="366"/>
      <c r="C1" s="366"/>
      <c r="L1" s="560" t="s">
        <v>35</v>
      </c>
      <c r="M1" s="561"/>
      <c r="N1" s="561"/>
      <c r="O1" s="561"/>
      <c r="P1" s="561"/>
      <c r="Q1" s="37"/>
    </row>
    <row r="2" spans="1:18">
      <c r="A2" s="388" t="s">
        <v>59</v>
      </c>
      <c r="B2" s="366"/>
      <c r="C2" s="366"/>
      <c r="L2" s="560" t="s">
        <v>54</v>
      </c>
      <c r="M2" s="561"/>
      <c r="N2" s="561"/>
      <c r="O2" s="561"/>
      <c r="P2" s="561"/>
      <c r="Q2" s="37"/>
    </row>
    <row r="3" spans="1:18">
      <c r="A3" s="388" t="s">
        <v>60</v>
      </c>
      <c r="B3" s="366"/>
      <c r="C3" s="366"/>
      <c r="Q3" s="37"/>
    </row>
    <row r="4" spans="1:18">
      <c r="A4" t="s">
        <v>100</v>
      </c>
      <c r="B4" s="387"/>
      <c r="C4" s="387"/>
      <c r="Q4" s="37"/>
    </row>
    <row r="5" spans="1:18" ht="15.75" thickBot="1">
      <c r="A5" t="s">
        <v>101</v>
      </c>
      <c r="B5" s="366"/>
      <c r="C5" s="366"/>
      <c r="Q5" s="37"/>
    </row>
    <row r="6" spans="1:18" ht="15.75" thickBot="1">
      <c r="A6" t="s">
        <v>102</v>
      </c>
      <c r="B6" s="366"/>
      <c r="C6" s="366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t="s">
        <v>62</v>
      </c>
      <c r="B7" s="366"/>
      <c r="C7" s="366"/>
      <c r="F7" s="38"/>
      <c r="G7" s="562" t="s">
        <v>30</v>
      </c>
      <c r="H7" s="563"/>
      <c r="I7" s="563"/>
      <c r="J7" s="563"/>
      <c r="K7" s="564"/>
      <c r="L7" s="39"/>
      <c r="Q7" s="37"/>
    </row>
    <row r="8" spans="1:18">
      <c r="Q8" s="37"/>
    </row>
    <row r="9" spans="1:18" ht="15.75" thickBot="1">
      <c r="E9" s="565" t="s">
        <v>56</v>
      </c>
      <c r="F9" s="565"/>
      <c r="G9" s="565"/>
      <c r="H9" s="565"/>
      <c r="I9" s="565"/>
      <c r="J9" s="565"/>
      <c r="K9" s="565"/>
      <c r="L9" s="565"/>
      <c r="M9" s="565"/>
      <c r="Q9" s="146"/>
    </row>
    <row r="10" spans="1:18" s="50" customFormat="1" ht="82.5" customHeight="1" thickBot="1">
      <c r="A10" s="40" t="s">
        <v>1</v>
      </c>
      <c r="B10" s="41" t="s">
        <v>2</v>
      </c>
      <c r="C10" s="42" t="s">
        <v>49</v>
      </c>
      <c r="D10" s="42" t="s">
        <v>48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7" t="s">
        <v>39</v>
      </c>
    </row>
    <row r="11" spans="1:18" ht="15.75" thickBot="1">
      <c r="A11" s="51" t="s">
        <v>37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538" t="s">
        <v>63</v>
      </c>
      <c r="B12" s="504" t="s">
        <v>150</v>
      </c>
      <c r="C12" s="362" t="s">
        <v>64</v>
      </c>
      <c r="D12" s="362" t="s">
        <v>65</v>
      </c>
      <c r="E12" s="363">
        <v>1</v>
      </c>
      <c r="F12" s="391">
        <v>1</v>
      </c>
      <c r="G12" s="392"/>
      <c r="H12" s="393">
        <v>1</v>
      </c>
      <c r="I12" s="394"/>
      <c r="J12" s="432">
        <v>3</v>
      </c>
      <c r="K12" s="395" t="s">
        <v>66</v>
      </c>
      <c r="L12" s="505"/>
      <c r="M12" s="506"/>
      <c r="N12" s="507"/>
      <c r="O12" s="508"/>
      <c r="P12" s="509"/>
      <c r="Q12" s="363"/>
      <c r="R12" s="148"/>
    </row>
    <row r="13" spans="1:18">
      <c r="A13" s="518" t="s">
        <v>67</v>
      </c>
      <c r="B13" s="510" t="s">
        <v>151</v>
      </c>
      <c r="C13" s="332" t="s">
        <v>68</v>
      </c>
      <c r="D13" s="332" t="s">
        <v>65</v>
      </c>
      <c r="E13" s="333">
        <v>1</v>
      </c>
      <c r="F13" s="400">
        <v>1</v>
      </c>
      <c r="G13" s="401"/>
      <c r="H13" s="402">
        <v>1</v>
      </c>
      <c r="I13" s="403"/>
      <c r="J13" s="435">
        <v>3</v>
      </c>
      <c r="K13" s="404" t="s">
        <v>66</v>
      </c>
      <c r="L13" s="334"/>
      <c r="M13" s="335"/>
      <c r="N13" s="336"/>
      <c r="O13" s="337"/>
      <c r="P13" s="338"/>
      <c r="Q13" s="333"/>
      <c r="R13" s="148"/>
    </row>
    <row r="14" spans="1:18">
      <c r="A14" s="518" t="s">
        <v>92</v>
      </c>
      <c r="B14" s="510" t="s">
        <v>152</v>
      </c>
      <c r="C14" s="332" t="s">
        <v>68</v>
      </c>
      <c r="D14" s="332" t="s">
        <v>65</v>
      </c>
      <c r="E14" s="333">
        <v>1</v>
      </c>
      <c r="F14" s="400">
        <v>1</v>
      </c>
      <c r="G14" s="401"/>
      <c r="H14" s="402">
        <v>1</v>
      </c>
      <c r="I14" s="403"/>
      <c r="J14" s="435">
        <v>3</v>
      </c>
      <c r="K14" s="404" t="s">
        <v>66</v>
      </c>
      <c r="L14" s="334"/>
      <c r="M14" s="335"/>
      <c r="N14" s="336"/>
      <c r="O14" s="337"/>
      <c r="P14" s="338"/>
      <c r="Q14" s="333"/>
      <c r="R14" s="148"/>
    </row>
    <row r="15" spans="1:18">
      <c r="A15" s="518" t="s">
        <v>93</v>
      </c>
      <c r="B15" s="510" t="s">
        <v>153</v>
      </c>
      <c r="C15" s="332" t="s">
        <v>64</v>
      </c>
      <c r="D15" s="332" t="s">
        <v>65</v>
      </c>
      <c r="E15" s="333">
        <v>1</v>
      </c>
      <c r="F15" s="400">
        <v>1</v>
      </c>
      <c r="G15" s="401"/>
      <c r="H15" s="402">
        <v>1</v>
      </c>
      <c r="I15" s="403"/>
      <c r="J15" s="435">
        <v>2</v>
      </c>
      <c r="K15" s="404" t="s">
        <v>66</v>
      </c>
      <c r="L15" s="334"/>
      <c r="M15" s="335"/>
      <c r="N15" s="336"/>
      <c r="O15" s="337"/>
      <c r="P15" s="338"/>
      <c r="Q15" s="333"/>
      <c r="R15" s="148"/>
    </row>
    <row r="16" spans="1:18">
      <c r="A16" s="518" t="s">
        <v>69</v>
      </c>
      <c r="B16" s="510" t="s">
        <v>154</v>
      </c>
      <c r="C16" s="426" t="s">
        <v>64</v>
      </c>
      <c r="D16" s="332" t="s">
        <v>65</v>
      </c>
      <c r="E16" s="511">
        <v>1</v>
      </c>
      <c r="F16" s="400">
        <v>1</v>
      </c>
      <c r="G16" s="401">
        <v>1</v>
      </c>
      <c r="H16" s="402"/>
      <c r="I16" s="403"/>
      <c r="J16" s="435">
        <v>2</v>
      </c>
      <c r="K16" s="404" t="s">
        <v>66</v>
      </c>
      <c r="L16" s="512"/>
      <c r="M16" s="513"/>
      <c r="N16" s="514"/>
      <c r="O16" s="515"/>
      <c r="P16" s="516"/>
      <c r="Q16" s="511"/>
      <c r="R16" s="148"/>
    </row>
    <row r="17" spans="1:18">
      <c r="A17" s="453" t="s">
        <v>155</v>
      </c>
      <c r="B17" s="510" t="s">
        <v>156</v>
      </c>
      <c r="C17" s="339" t="s">
        <v>64</v>
      </c>
      <c r="D17" s="332" t="s">
        <v>65</v>
      </c>
      <c r="E17" s="333">
        <v>1</v>
      </c>
      <c r="F17" s="400">
        <v>1</v>
      </c>
      <c r="G17" s="401">
        <v>1</v>
      </c>
      <c r="H17" s="402"/>
      <c r="I17" s="403"/>
      <c r="J17" s="435">
        <v>2</v>
      </c>
      <c r="K17" s="404" t="s">
        <v>66</v>
      </c>
      <c r="L17" s="512"/>
      <c r="M17" s="513"/>
      <c r="N17" s="514"/>
      <c r="O17" s="515"/>
      <c r="P17" s="516"/>
      <c r="Q17" s="511"/>
      <c r="R17" s="148"/>
    </row>
    <row r="18" spans="1:18">
      <c r="A18" s="518" t="s">
        <v>108</v>
      </c>
      <c r="B18" s="510" t="s">
        <v>157</v>
      </c>
      <c r="C18" s="332" t="s">
        <v>70</v>
      </c>
      <c r="D18" s="332" t="s">
        <v>65</v>
      </c>
      <c r="E18" s="333">
        <v>1</v>
      </c>
      <c r="F18" s="400">
        <v>1</v>
      </c>
      <c r="G18" s="401"/>
      <c r="H18" s="402">
        <v>1</v>
      </c>
      <c r="I18" s="403"/>
      <c r="J18" s="435">
        <v>2</v>
      </c>
      <c r="K18" s="404" t="s">
        <v>66</v>
      </c>
      <c r="L18" s="334"/>
      <c r="M18" s="335"/>
      <c r="N18" s="336"/>
      <c r="O18" s="337"/>
      <c r="P18" s="338"/>
      <c r="Q18" s="333"/>
      <c r="R18" s="148"/>
    </row>
    <row r="19" spans="1:18">
      <c r="A19" s="518" t="s">
        <v>110</v>
      </c>
      <c r="B19" s="510" t="s">
        <v>158</v>
      </c>
      <c r="C19" s="332" t="s">
        <v>70</v>
      </c>
      <c r="D19" s="332" t="s">
        <v>65</v>
      </c>
      <c r="E19" s="333">
        <v>1</v>
      </c>
      <c r="F19" s="400"/>
      <c r="G19" s="401"/>
      <c r="H19" s="402">
        <v>2</v>
      </c>
      <c r="I19" s="403"/>
      <c r="J19" s="435">
        <v>1</v>
      </c>
      <c r="K19" s="404" t="s">
        <v>71</v>
      </c>
      <c r="L19" s="334"/>
      <c r="M19" s="335"/>
      <c r="N19" s="336"/>
      <c r="O19" s="337"/>
      <c r="P19" s="338"/>
      <c r="Q19" s="333"/>
      <c r="R19" s="148"/>
    </row>
    <row r="20" spans="1:18">
      <c r="A20" s="518" t="s">
        <v>91</v>
      </c>
      <c r="B20" s="510" t="s">
        <v>159</v>
      </c>
      <c r="C20" s="332" t="s">
        <v>70</v>
      </c>
      <c r="D20" s="332" t="s">
        <v>65</v>
      </c>
      <c r="E20" s="333">
        <v>1</v>
      </c>
      <c r="F20" s="400">
        <v>1</v>
      </c>
      <c r="G20" s="401">
        <v>1</v>
      </c>
      <c r="H20" s="402"/>
      <c r="I20" s="403"/>
      <c r="J20" s="435">
        <v>2</v>
      </c>
      <c r="K20" s="404" t="s">
        <v>66</v>
      </c>
      <c r="L20" s="334"/>
      <c r="M20" s="335"/>
      <c r="N20" s="336"/>
      <c r="O20" s="337"/>
      <c r="P20" s="338"/>
      <c r="Q20" s="333"/>
      <c r="R20" s="148"/>
    </row>
    <row r="21" spans="1:18">
      <c r="A21" s="518" t="s">
        <v>116</v>
      </c>
      <c r="B21" s="510" t="s">
        <v>160</v>
      </c>
      <c r="C21" s="332" t="s">
        <v>70</v>
      </c>
      <c r="D21" s="332" t="s">
        <v>65</v>
      </c>
      <c r="E21" s="333">
        <v>1</v>
      </c>
      <c r="F21" s="400"/>
      <c r="G21" s="401"/>
      <c r="H21" s="402">
        <v>2</v>
      </c>
      <c r="I21" s="403"/>
      <c r="J21" s="435">
        <v>2</v>
      </c>
      <c r="K21" s="404" t="s">
        <v>66</v>
      </c>
      <c r="L21" s="334"/>
      <c r="M21" s="335"/>
      <c r="N21" s="336"/>
      <c r="O21" s="337"/>
      <c r="P21" s="338"/>
      <c r="Q21" s="333"/>
      <c r="R21" s="148"/>
    </row>
    <row r="22" spans="1:18">
      <c r="A22" s="518" t="s">
        <v>72</v>
      </c>
      <c r="B22" s="510" t="s">
        <v>161</v>
      </c>
      <c r="C22" s="332" t="s">
        <v>68</v>
      </c>
      <c r="D22" s="332" t="s">
        <v>65</v>
      </c>
      <c r="E22" s="333">
        <v>1</v>
      </c>
      <c r="F22" s="400"/>
      <c r="G22" s="401"/>
      <c r="H22" s="402"/>
      <c r="I22" s="403">
        <v>2</v>
      </c>
      <c r="J22" s="408">
        <v>3</v>
      </c>
      <c r="K22" s="404" t="s">
        <v>73</v>
      </c>
      <c r="L22" s="334"/>
      <c r="M22" s="335"/>
      <c r="N22" s="336"/>
      <c r="O22" s="337"/>
      <c r="P22" s="338"/>
      <c r="Q22" s="333"/>
      <c r="R22" s="148"/>
    </row>
    <row r="23" spans="1:18">
      <c r="A23" s="518" t="s">
        <v>162</v>
      </c>
      <c r="B23" s="510" t="s">
        <v>163</v>
      </c>
      <c r="C23" s="332" t="s">
        <v>68</v>
      </c>
      <c r="D23" s="332" t="s">
        <v>65</v>
      </c>
      <c r="E23" s="333">
        <v>1</v>
      </c>
      <c r="F23" s="400">
        <v>1</v>
      </c>
      <c r="G23" s="401"/>
      <c r="H23" s="402">
        <v>1</v>
      </c>
      <c r="I23" s="403"/>
      <c r="J23" s="435">
        <v>1</v>
      </c>
      <c r="K23" s="404" t="s">
        <v>71</v>
      </c>
      <c r="L23" s="334"/>
      <c r="M23" s="335"/>
      <c r="N23" s="336"/>
      <c r="O23" s="337"/>
      <c r="P23" s="338"/>
      <c r="Q23" s="333"/>
      <c r="R23" s="148"/>
    </row>
    <row r="24" spans="1:18">
      <c r="A24" s="518" t="s">
        <v>88</v>
      </c>
      <c r="B24" s="510" t="s">
        <v>164</v>
      </c>
      <c r="C24" s="332" t="s">
        <v>68</v>
      </c>
      <c r="D24" s="332" t="s">
        <v>65</v>
      </c>
      <c r="E24" s="333">
        <v>1</v>
      </c>
      <c r="F24" s="400"/>
      <c r="G24" s="401"/>
      <c r="H24" s="402">
        <v>0.5</v>
      </c>
      <c r="I24" s="403"/>
      <c r="J24" s="435">
        <v>1</v>
      </c>
      <c r="K24" s="404" t="s">
        <v>71</v>
      </c>
      <c r="L24" s="334"/>
      <c r="M24" s="335"/>
      <c r="N24" s="336"/>
      <c r="O24" s="337"/>
      <c r="P24" s="338"/>
      <c r="Q24" s="333"/>
      <c r="R24" s="148"/>
    </row>
    <row r="25" spans="1:18">
      <c r="A25" s="518" t="s">
        <v>89</v>
      </c>
      <c r="B25" s="510" t="s">
        <v>165</v>
      </c>
      <c r="C25" s="332" t="s">
        <v>74</v>
      </c>
      <c r="D25" s="332" t="s">
        <v>77</v>
      </c>
      <c r="E25" s="333">
        <v>1</v>
      </c>
      <c r="F25" s="400"/>
      <c r="G25" s="401"/>
      <c r="H25" s="402">
        <v>1</v>
      </c>
      <c r="I25" s="403"/>
      <c r="J25" s="435">
        <v>1</v>
      </c>
      <c r="K25" s="404" t="s">
        <v>71</v>
      </c>
      <c r="L25" s="334"/>
      <c r="M25" s="335"/>
      <c r="N25" s="336"/>
      <c r="O25" s="337"/>
      <c r="P25" s="338"/>
      <c r="Q25" s="333"/>
      <c r="R25" s="148"/>
    </row>
    <row r="26" spans="1:18">
      <c r="A26" s="539" t="s">
        <v>166</v>
      </c>
      <c r="B26" s="510" t="s">
        <v>167</v>
      </c>
      <c r="C26" s="332" t="s">
        <v>74</v>
      </c>
      <c r="D26" s="332" t="s">
        <v>77</v>
      </c>
      <c r="E26" s="519">
        <v>2</v>
      </c>
      <c r="F26" s="400"/>
      <c r="G26" s="401"/>
      <c r="H26" s="402">
        <v>1</v>
      </c>
      <c r="I26" s="403"/>
      <c r="J26" s="435">
        <v>1</v>
      </c>
      <c r="K26" s="404" t="s">
        <v>71</v>
      </c>
      <c r="L26" s="334"/>
      <c r="M26" s="335"/>
      <c r="N26" s="336"/>
      <c r="O26" s="337"/>
      <c r="P26" s="338"/>
      <c r="Q26" s="333"/>
      <c r="R26" s="148"/>
    </row>
    <row r="27" spans="1:18">
      <c r="A27" s="455" t="s">
        <v>168</v>
      </c>
      <c r="B27" s="510" t="s">
        <v>169</v>
      </c>
      <c r="C27" s="339" t="s">
        <v>68</v>
      </c>
      <c r="D27" s="332" t="s">
        <v>65</v>
      </c>
      <c r="E27" s="333">
        <v>1</v>
      </c>
      <c r="F27" s="400"/>
      <c r="G27" s="401"/>
      <c r="H27" s="402">
        <v>1</v>
      </c>
      <c r="I27" s="403"/>
      <c r="J27" s="435">
        <v>2</v>
      </c>
      <c r="K27" s="404" t="s">
        <v>71</v>
      </c>
      <c r="L27" s="334"/>
      <c r="M27" s="335"/>
      <c r="N27" s="336"/>
      <c r="O27" s="337"/>
      <c r="P27" s="338"/>
      <c r="Q27" s="333"/>
      <c r="R27" s="148"/>
    </row>
    <row r="28" spans="1:18">
      <c r="A28" s="407" t="s">
        <v>63</v>
      </c>
      <c r="B28" s="510" t="s">
        <v>170</v>
      </c>
      <c r="C28" s="520" t="s">
        <v>64</v>
      </c>
      <c r="D28" s="520" t="s">
        <v>65</v>
      </c>
      <c r="E28" s="521">
        <v>1</v>
      </c>
      <c r="F28" s="540"/>
      <c r="G28" s="372"/>
      <c r="H28" s="373"/>
      <c r="I28" s="541"/>
      <c r="J28" s="542"/>
      <c r="K28" s="543"/>
      <c r="L28" s="544">
        <v>1</v>
      </c>
      <c r="M28" s="413"/>
      <c r="N28" s="522">
        <v>1</v>
      </c>
      <c r="O28" s="415"/>
      <c r="P28" s="523">
        <v>3</v>
      </c>
      <c r="Q28" s="412" t="s">
        <v>66</v>
      </c>
      <c r="R28" s="148"/>
    </row>
    <row r="29" spans="1:18">
      <c r="A29" s="518" t="s">
        <v>67</v>
      </c>
      <c r="B29" s="510" t="s">
        <v>171</v>
      </c>
      <c r="C29" s="332" t="s">
        <v>68</v>
      </c>
      <c r="D29" s="332" t="s">
        <v>65</v>
      </c>
      <c r="E29" s="333">
        <v>1</v>
      </c>
      <c r="F29" s="540"/>
      <c r="G29" s="372"/>
      <c r="H29" s="373"/>
      <c r="I29" s="541"/>
      <c r="J29" s="542"/>
      <c r="K29" s="543"/>
      <c r="L29" s="400">
        <v>1</v>
      </c>
      <c r="M29" s="401"/>
      <c r="N29" s="402">
        <v>1</v>
      </c>
      <c r="O29" s="403"/>
      <c r="P29" s="435">
        <v>3</v>
      </c>
      <c r="Q29" s="404" t="s">
        <v>66</v>
      </c>
      <c r="R29" s="148"/>
    </row>
    <row r="30" spans="1:18">
      <c r="A30" s="518" t="s">
        <v>92</v>
      </c>
      <c r="B30" s="510" t="s">
        <v>172</v>
      </c>
      <c r="C30" s="332" t="s">
        <v>68</v>
      </c>
      <c r="D30" s="332" t="s">
        <v>65</v>
      </c>
      <c r="E30" s="333">
        <v>1</v>
      </c>
      <c r="F30" s="540"/>
      <c r="G30" s="372"/>
      <c r="H30" s="373"/>
      <c r="I30" s="541"/>
      <c r="J30" s="542"/>
      <c r="K30" s="543"/>
      <c r="L30" s="400">
        <v>1</v>
      </c>
      <c r="M30" s="401"/>
      <c r="N30" s="402">
        <v>1</v>
      </c>
      <c r="O30" s="403"/>
      <c r="P30" s="435">
        <v>3</v>
      </c>
      <c r="Q30" s="404" t="s">
        <v>66</v>
      </c>
      <c r="R30" s="148"/>
    </row>
    <row r="31" spans="1:18">
      <c r="A31" s="518" t="s">
        <v>93</v>
      </c>
      <c r="B31" s="510" t="s">
        <v>173</v>
      </c>
      <c r="C31" s="332" t="s">
        <v>64</v>
      </c>
      <c r="D31" s="332" t="s">
        <v>65</v>
      </c>
      <c r="E31" s="333">
        <v>1</v>
      </c>
      <c r="F31" s="9"/>
      <c r="G31" s="10"/>
      <c r="H31" s="11"/>
      <c r="I31" s="12"/>
      <c r="J31" s="13"/>
      <c r="K31" s="8"/>
      <c r="L31" s="400">
        <v>1</v>
      </c>
      <c r="M31" s="401"/>
      <c r="N31" s="402">
        <v>1</v>
      </c>
      <c r="O31" s="403"/>
      <c r="P31" s="435">
        <v>2</v>
      </c>
      <c r="Q31" s="404" t="s">
        <v>66</v>
      </c>
      <c r="R31" s="148"/>
    </row>
    <row r="32" spans="1:18">
      <c r="A32" s="518" t="s">
        <v>69</v>
      </c>
      <c r="B32" s="510" t="s">
        <v>174</v>
      </c>
      <c r="C32" s="426" t="s">
        <v>64</v>
      </c>
      <c r="D32" s="332" t="s">
        <v>65</v>
      </c>
      <c r="E32" s="511">
        <v>1</v>
      </c>
      <c r="F32" s="9"/>
      <c r="G32" s="10"/>
      <c r="H32" s="11"/>
      <c r="I32" s="12"/>
      <c r="J32" s="13"/>
      <c r="K32" s="8"/>
      <c r="L32" s="400">
        <v>1</v>
      </c>
      <c r="M32" s="401">
        <v>1</v>
      </c>
      <c r="N32" s="402"/>
      <c r="O32" s="403"/>
      <c r="P32" s="435">
        <v>2</v>
      </c>
      <c r="Q32" s="404" t="s">
        <v>66</v>
      </c>
      <c r="R32" s="148"/>
    </row>
    <row r="33" spans="1:18">
      <c r="A33" s="453" t="s">
        <v>155</v>
      </c>
      <c r="B33" s="510" t="s">
        <v>175</v>
      </c>
      <c r="C33" s="339" t="s">
        <v>64</v>
      </c>
      <c r="D33" s="332" t="s">
        <v>65</v>
      </c>
      <c r="E33" s="333">
        <v>1</v>
      </c>
      <c r="F33" s="545"/>
      <c r="G33" s="502"/>
      <c r="H33" s="376"/>
      <c r="I33" s="374"/>
      <c r="J33" s="375"/>
      <c r="K33" s="244"/>
      <c r="L33" s="400">
        <v>1</v>
      </c>
      <c r="M33" s="401"/>
      <c r="N33" s="402">
        <v>1</v>
      </c>
      <c r="O33" s="403"/>
      <c r="P33" s="435">
        <v>2</v>
      </c>
      <c r="Q33" s="404" t="s">
        <v>66</v>
      </c>
      <c r="R33" s="148"/>
    </row>
    <row r="34" spans="1:18">
      <c r="A34" s="518" t="s">
        <v>108</v>
      </c>
      <c r="B34" s="510" t="s">
        <v>176</v>
      </c>
      <c r="C34" s="332" t="s">
        <v>70</v>
      </c>
      <c r="D34" s="332" t="s">
        <v>65</v>
      </c>
      <c r="E34" s="333">
        <v>1</v>
      </c>
      <c r="F34" s="9"/>
      <c r="G34" s="10"/>
      <c r="H34" s="11"/>
      <c r="I34" s="12"/>
      <c r="J34" s="13"/>
      <c r="K34" s="8"/>
      <c r="L34" s="400">
        <v>1</v>
      </c>
      <c r="M34" s="401"/>
      <c r="N34" s="402">
        <v>1</v>
      </c>
      <c r="O34" s="403"/>
      <c r="P34" s="435">
        <v>2</v>
      </c>
      <c r="Q34" s="404" t="s">
        <v>66</v>
      </c>
      <c r="R34" s="148"/>
    </row>
    <row r="35" spans="1:18">
      <c r="A35" s="518" t="s">
        <v>110</v>
      </c>
      <c r="B35" s="510" t="s">
        <v>177</v>
      </c>
      <c r="C35" s="332" t="s">
        <v>70</v>
      </c>
      <c r="D35" s="332" t="s">
        <v>65</v>
      </c>
      <c r="E35" s="333">
        <v>1</v>
      </c>
      <c r="F35" s="9"/>
      <c r="G35" s="10"/>
      <c r="H35" s="11"/>
      <c r="I35" s="12"/>
      <c r="J35" s="13"/>
      <c r="K35" s="8"/>
      <c r="L35" s="400"/>
      <c r="M35" s="401"/>
      <c r="N35" s="402">
        <v>2</v>
      </c>
      <c r="O35" s="403"/>
      <c r="P35" s="435">
        <v>1</v>
      </c>
      <c r="Q35" s="404" t="s">
        <v>71</v>
      </c>
      <c r="R35" s="148"/>
    </row>
    <row r="36" spans="1:18">
      <c r="A36" s="518" t="s">
        <v>91</v>
      </c>
      <c r="B36" s="510" t="s">
        <v>178</v>
      </c>
      <c r="C36" s="332" t="s">
        <v>70</v>
      </c>
      <c r="D36" s="332" t="s">
        <v>65</v>
      </c>
      <c r="E36" s="333">
        <v>1</v>
      </c>
      <c r="F36" s="9"/>
      <c r="G36" s="10"/>
      <c r="H36" s="11"/>
      <c r="I36" s="12"/>
      <c r="J36" s="13"/>
      <c r="K36" s="8"/>
      <c r="L36" s="400">
        <v>1</v>
      </c>
      <c r="M36" s="401">
        <v>1</v>
      </c>
      <c r="N36" s="402"/>
      <c r="O36" s="403"/>
      <c r="P36" s="435">
        <v>2</v>
      </c>
      <c r="Q36" s="404" t="s">
        <v>66</v>
      </c>
      <c r="R36" s="148"/>
    </row>
    <row r="37" spans="1:18">
      <c r="A37" s="518" t="s">
        <v>116</v>
      </c>
      <c r="B37" s="510" t="s">
        <v>179</v>
      </c>
      <c r="C37" s="332" t="s">
        <v>70</v>
      </c>
      <c r="D37" s="332" t="s">
        <v>65</v>
      </c>
      <c r="E37" s="333">
        <v>1</v>
      </c>
      <c r="F37" s="9"/>
      <c r="G37" s="10"/>
      <c r="H37" s="11"/>
      <c r="I37" s="12"/>
      <c r="J37" s="13"/>
      <c r="K37" s="8"/>
      <c r="L37" s="400"/>
      <c r="M37" s="401"/>
      <c r="N37" s="402">
        <v>2</v>
      </c>
      <c r="O37" s="403"/>
      <c r="P37" s="435">
        <v>2</v>
      </c>
      <c r="Q37" s="404" t="s">
        <v>66</v>
      </c>
      <c r="R37" s="148"/>
    </row>
    <row r="38" spans="1:18">
      <c r="A38" s="518" t="s">
        <v>72</v>
      </c>
      <c r="B38" s="510" t="s">
        <v>180</v>
      </c>
      <c r="C38" s="332" t="s">
        <v>68</v>
      </c>
      <c r="D38" s="332" t="s">
        <v>65</v>
      </c>
      <c r="E38" s="333">
        <v>1</v>
      </c>
      <c r="F38" s="9"/>
      <c r="G38" s="10"/>
      <c r="H38" s="11"/>
      <c r="I38" s="12"/>
      <c r="J38" s="13"/>
      <c r="K38" s="8"/>
      <c r="L38" s="400"/>
      <c r="M38" s="401"/>
      <c r="N38" s="402"/>
      <c r="O38" s="403">
        <v>2</v>
      </c>
      <c r="P38" s="408">
        <v>3</v>
      </c>
      <c r="Q38" s="404" t="s">
        <v>73</v>
      </c>
      <c r="R38" s="148"/>
    </row>
    <row r="39" spans="1:18">
      <c r="A39" s="518" t="s">
        <v>162</v>
      </c>
      <c r="B39" s="510" t="s">
        <v>181</v>
      </c>
      <c r="C39" s="332" t="s">
        <v>68</v>
      </c>
      <c r="D39" s="332" t="s">
        <v>65</v>
      </c>
      <c r="E39" s="333">
        <v>1</v>
      </c>
      <c r="F39" s="9"/>
      <c r="G39" s="10"/>
      <c r="H39" s="11"/>
      <c r="I39" s="12"/>
      <c r="J39" s="13"/>
      <c r="K39" s="8"/>
      <c r="L39" s="400">
        <v>1</v>
      </c>
      <c r="M39" s="401"/>
      <c r="N39" s="402">
        <v>1</v>
      </c>
      <c r="O39" s="403"/>
      <c r="P39" s="435">
        <v>1</v>
      </c>
      <c r="Q39" s="404" t="s">
        <v>71</v>
      </c>
      <c r="R39" s="294"/>
    </row>
    <row r="40" spans="1:18">
      <c r="A40" s="518" t="s">
        <v>88</v>
      </c>
      <c r="B40" s="510" t="s">
        <v>182</v>
      </c>
      <c r="C40" s="332" t="s">
        <v>68</v>
      </c>
      <c r="D40" s="332" t="s">
        <v>65</v>
      </c>
      <c r="E40" s="333">
        <v>1</v>
      </c>
      <c r="F40" s="9"/>
      <c r="G40" s="10"/>
      <c r="H40" s="11"/>
      <c r="I40" s="12"/>
      <c r="J40" s="13"/>
      <c r="K40" s="8"/>
      <c r="L40" s="400"/>
      <c r="M40" s="401"/>
      <c r="N40" s="402">
        <v>0.5</v>
      </c>
      <c r="O40" s="403"/>
      <c r="P40" s="435">
        <v>1</v>
      </c>
      <c r="Q40" s="404" t="s">
        <v>71</v>
      </c>
      <c r="R40" s="268"/>
    </row>
    <row r="41" spans="1:18">
      <c r="A41" s="518" t="s">
        <v>89</v>
      </c>
      <c r="B41" s="510" t="s">
        <v>183</v>
      </c>
      <c r="C41" s="332" t="s">
        <v>74</v>
      </c>
      <c r="D41" s="332" t="s">
        <v>77</v>
      </c>
      <c r="E41" s="333">
        <v>1</v>
      </c>
      <c r="F41" s="9"/>
      <c r="G41" s="10"/>
      <c r="H41" s="11"/>
      <c r="I41" s="12"/>
      <c r="J41" s="13"/>
      <c r="K41" s="8"/>
      <c r="L41" s="400"/>
      <c r="M41" s="401"/>
      <c r="N41" s="402">
        <v>1</v>
      </c>
      <c r="O41" s="403"/>
      <c r="P41" s="435">
        <v>1</v>
      </c>
      <c r="Q41" s="404" t="s">
        <v>71</v>
      </c>
      <c r="R41" s="268"/>
    </row>
    <row r="42" spans="1:18">
      <c r="A42" s="539" t="s">
        <v>166</v>
      </c>
      <c r="B42" s="510" t="s">
        <v>184</v>
      </c>
      <c r="C42" s="332" t="s">
        <v>74</v>
      </c>
      <c r="D42" s="332" t="s">
        <v>77</v>
      </c>
      <c r="E42" s="519">
        <v>2</v>
      </c>
      <c r="F42" s="9"/>
      <c r="G42" s="10"/>
      <c r="H42" s="11"/>
      <c r="I42" s="12"/>
      <c r="J42" s="13"/>
      <c r="K42" s="8"/>
      <c r="L42" s="400"/>
      <c r="M42" s="401"/>
      <c r="N42" s="402">
        <v>1</v>
      </c>
      <c r="O42" s="403"/>
      <c r="P42" s="435">
        <v>1</v>
      </c>
      <c r="Q42" s="404" t="s">
        <v>71</v>
      </c>
      <c r="R42" s="268"/>
    </row>
    <row r="43" spans="1:18">
      <c r="A43" s="539" t="s">
        <v>168</v>
      </c>
      <c r="B43" s="510" t="s">
        <v>185</v>
      </c>
      <c r="C43" s="332" t="s">
        <v>68</v>
      </c>
      <c r="D43" s="332" t="s">
        <v>65</v>
      </c>
      <c r="E43" s="333">
        <v>1</v>
      </c>
      <c r="F43" s="9"/>
      <c r="G43" s="10"/>
      <c r="H43" s="11"/>
      <c r="I43" s="12"/>
      <c r="J43" s="13"/>
      <c r="K43" s="8"/>
      <c r="L43" s="400"/>
      <c r="M43" s="401"/>
      <c r="N43" s="402">
        <v>1</v>
      </c>
      <c r="O43" s="403"/>
      <c r="P43" s="435">
        <v>2</v>
      </c>
      <c r="Q43" s="404" t="s">
        <v>71</v>
      </c>
      <c r="R43" s="268"/>
    </row>
    <row r="44" spans="1:18">
      <c r="A44" s="407" t="s">
        <v>78</v>
      </c>
      <c r="B44" s="510" t="s">
        <v>186</v>
      </c>
      <c r="C44" s="546" t="s">
        <v>74</v>
      </c>
      <c r="D44" s="546" t="s">
        <v>65</v>
      </c>
      <c r="E44" s="547">
        <v>1</v>
      </c>
      <c r="F44" s="525"/>
      <c r="G44" s="526"/>
      <c r="H44" s="359">
        <v>1</v>
      </c>
      <c r="I44" s="528"/>
      <c r="J44" s="529" t="s">
        <v>80</v>
      </c>
      <c r="K44" s="530" t="s">
        <v>81</v>
      </c>
      <c r="L44" s="531"/>
      <c r="M44" s="532"/>
      <c r="N44" s="359">
        <v>1</v>
      </c>
      <c r="O44" s="528"/>
      <c r="P44" s="529" t="s">
        <v>80</v>
      </c>
      <c r="Q44" s="521" t="s">
        <v>81</v>
      </c>
      <c r="R44" s="148"/>
    </row>
    <row r="45" spans="1:18">
      <c r="A45" s="518" t="s">
        <v>140</v>
      </c>
      <c r="B45" s="510" t="s">
        <v>187</v>
      </c>
      <c r="C45" s="533" t="s">
        <v>70</v>
      </c>
      <c r="D45" s="399" t="s">
        <v>65</v>
      </c>
      <c r="E45" s="466">
        <v>2</v>
      </c>
      <c r="F45" s="9"/>
      <c r="G45" s="118"/>
      <c r="H45" s="119"/>
      <c r="I45" s="120"/>
      <c r="J45" s="13"/>
      <c r="K45" s="8"/>
      <c r="L45" s="427"/>
      <c r="M45" s="426"/>
      <c r="N45" s="359"/>
      <c r="O45" s="360">
        <v>2</v>
      </c>
      <c r="P45" s="361" t="s">
        <v>80</v>
      </c>
      <c r="Q45" s="333" t="s">
        <v>73</v>
      </c>
      <c r="R45" s="148"/>
    </row>
    <row r="46" spans="1:18">
      <c r="A46" s="407"/>
      <c r="B46" s="397"/>
      <c r="C46" s="441"/>
      <c r="D46" s="398"/>
      <c r="E46" s="442"/>
      <c r="F46" s="443"/>
      <c r="G46" s="413"/>
      <c r="H46" s="414"/>
      <c r="I46" s="415"/>
      <c r="J46" s="435"/>
      <c r="K46" s="404"/>
      <c r="L46" s="400"/>
      <c r="M46" s="401"/>
      <c r="N46" s="444"/>
      <c r="O46" s="403"/>
      <c r="P46" s="435"/>
      <c r="Q46" s="404"/>
      <c r="R46" s="148"/>
    </row>
    <row r="47" spans="1:18" ht="15.75" thickBot="1">
      <c r="A47" s="451"/>
      <c r="B47" s="450"/>
      <c r="C47" s="448"/>
      <c r="D47" s="448"/>
      <c r="E47" s="449"/>
      <c r="F47" s="419"/>
      <c r="G47" s="420"/>
      <c r="H47" s="421"/>
      <c r="I47" s="422"/>
      <c r="J47" s="423"/>
      <c r="K47" s="418"/>
      <c r="L47" s="419"/>
      <c r="M47" s="420"/>
      <c r="N47" s="421"/>
      <c r="O47" s="422"/>
      <c r="P47" s="424"/>
      <c r="Q47" s="418"/>
      <c r="R47" s="148"/>
    </row>
    <row r="48" spans="1:18" ht="15.75" thickBot="1">
      <c r="A48" s="61" t="s">
        <v>19</v>
      </c>
      <c r="B48" s="228"/>
      <c r="C48" s="228"/>
      <c r="D48" s="228"/>
      <c r="E48" s="229"/>
      <c r="F48" s="64">
        <f>SUMIFS(F12:F47,$E12:$E47,"=1")</f>
        <v>9</v>
      </c>
      <c r="G48" s="65">
        <f>SUMIFS(G12:G47,$E12:$E47,"=1")</f>
        <v>3</v>
      </c>
      <c r="H48" s="66">
        <f>SUMIFS(H12:H47,$E12:$E47,"=1")</f>
        <v>13.5</v>
      </c>
      <c r="I48" s="67">
        <f>SUMIFS(I12:I47,$E12:$E47,"=1")</f>
        <v>2</v>
      </c>
      <c r="J48" s="68">
        <f>SUMIFS(J12:J47,$E12:$E47,"=1")+SUMIFS(J12:J47,$D12:$D47,"=DO",$E12:$E47,"=2")</f>
        <v>30</v>
      </c>
      <c r="K48" s="229"/>
      <c r="L48" s="64">
        <f>SUMIFS(L12:L47,$E12:$E47,"=1")</f>
        <v>9</v>
      </c>
      <c r="M48" s="65">
        <f>SUMIFS(M12:M47,$E12:$E47,"=1")</f>
        <v>2</v>
      </c>
      <c r="N48" s="66">
        <f>SUMIFS(N12:N47,$E12:$E47,"=1")</f>
        <v>14.5</v>
      </c>
      <c r="O48" s="67">
        <f>SUMIFS(O12:O47,$E12:$E47,"=1")</f>
        <v>2</v>
      </c>
      <c r="P48" s="68">
        <f>SUMIFS(P12:P47,$E12:$E47,"=1")+SUMIFS(P12:P47,$D12:$D47,"=DO",$E12:$E47,"=2")</f>
        <v>30</v>
      </c>
      <c r="Q48" s="229"/>
      <c r="R48" s="259"/>
    </row>
    <row r="49" spans="1:18" ht="15.75" thickBot="1">
      <c r="A49" s="69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</row>
    <row r="50" spans="1:18" ht="15.75" thickBot="1">
      <c r="A50" s="585" t="s">
        <v>36</v>
      </c>
      <c r="B50" s="586"/>
      <c r="C50" s="70"/>
      <c r="D50" s="70"/>
      <c r="E50" s="70"/>
      <c r="F50" s="71"/>
      <c r="G50" s="72"/>
      <c r="H50" s="73"/>
      <c r="I50" s="74"/>
      <c r="J50" s="75"/>
      <c r="K50" s="70"/>
      <c r="L50" s="71"/>
      <c r="M50" s="72"/>
      <c r="N50" s="73"/>
      <c r="O50" s="74"/>
      <c r="P50" s="75"/>
      <c r="Q50" s="76"/>
      <c r="R50" s="76"/>
    </row>
    <row r="51" spans="1:18">
      <c r="A51" s="445" t="s">
        <v>90</v>
      </c>
      <c r="B51" s="534" t="s">
        <v>146</v>
      </c>
      <c r="C51" s="371" t="s">
        <v>74</v>
      </c>
      <c r="D51" s="332" t="s">
        <v>64</v>
      </c>
      <c r="E51" s="511">
        <v>0</v>
      </c>
      <c r="F51" s="427"/>
      <c r="G51" s="426"/>
      <c r="H51" s="359">
        <v>1</v>
      </c>
      <c r="I51" s="360"/>
      <c r="J51" s="535">
        <v>2</v>
      </c>
      <c r="K51" s="536" t="s">
        <v>71</v>
      </c>
      <c r="L51" s="425"/>
      <c r="M51" s="358"/>
      <c r="N51" s="359">
        <v>1</v>
      </c>
      <c r="O51" s="360"/>
      <c r="P51" s="361">
        <v>2</v>
      </c>
      <c r="Q51" s="333" t="s">
        <v>71</v>
      </c>
      <c r="R51" s="148"/>
    </row>
    <row r="52" spans="1:18">
      <c r="A52" s="445" t="s">
        <v>82</v>
      </c>
      <c r="B52" s="534" t="s">
        <v>147</v>
      </c>
      <c r="C52" s="371" t="s">
        <v>74</v>
      </c>
      <c r="D52" s="332" t="s">
        <v>64</v>
      </c>
      <c r="E52" s="333">
        <v>1</v>
      </c>
      <c r="F52" s="425">
        <v>1</v>
      </c>
      <c r="G52" s="426"/>
      <c r="H52" s="359">
        <v>1</v>
      </c>
      <c r="I52" s="360"/>
      <c r="J52" s="535">
        <v>1</v>
      </c>
      <c r="K52" s="536" t="s">
        <v>71</v>
      </c>
      <c r="L52" s="425">
        <v>1</v>
      </c>
      <c r="M52" s="358"/>
      <c r="N52" s="359">
        <v>1</v>
      </c>
      <c r="O52" s="360"/>
      <c r="P52" s="537">
        <v>1</v>
      </c>
      <c r="Q52" s="365" t="s">
        <v>71</v>
      </c>
      <c r="R52" s="148"/>
    </row>
    <row r="53" spans="1:18">
      <c r="A53" s="445" t="s">
        <v>83</v>
      </c>
      <c r="B53" s="534" t="s">
        <v>148</v>
      </c>
      <c r="C53" s="371" t="s">
        <v>74</v>
      </c>
      <c r="D53" s="332" t="s">
        <v>64</v>
      </c>
      <c r="E53" s="333">
        <v>1</v>
      </c>
      <c r="F53" s="427"/>
      <c r="G53" s="426"/>
      <c r="H53" s="359">
        <v>1</v>
      </c>
      <c r="I53" s="360"/>
      <c r="J53" s="535">
        <v>1</v>
      </c>
      <c r="K53" s="536" t="s">
        <v>71</v>
      </c>
      <c r="L53" s="425"/>
      <c r="M53" s="358"/>
      <c r="N53" s="359">
        <v>1</v>
      </c>
      <c r="O53" s="360"/>
      <c r="P53" s="537">
        <v>1</v>
      </c>
      <c r="Q53" s="365" t="s">
        <v>71</v>
      </c>
      <c r="R53" s="268"/>
    </row>
    <row r="54" spans="1:18" ht="25.5">
      <c r="A54" s="445" t="s">
        <v>84</v>
      </c>
      <c r="B54" s="534" t="s">
        <v>149</v>
      </c>
      <c r="C54" s="371" t="s">
        <v>74</v>
      </c>
      <c r="D54" s="332" t="s">
        <v>64</v>
      </c>
      <c r="E54" s="333">
        <v>0</v>
      </c>
      <c r="F54" s="427"/>
      <c r="G54" s="426"/>
      <c r="H54" s="359">
        <v>1</v>
      </c>
      <c r="I54" s="360"/>
      <c r="J54" s="535">
        <v>1</v>
      </c>
      <c r="K54" s="536" t="s">
        <v>71</v>
      </c>
      <c r="L54" s="425"/>
      <c r="M54" s="358"/>
      <c r="N54" s="359">
        <v>1</v>
      </c>
      <c r="O54" s="360"/>
      <c r="P54" s="361">
        <v>1</v>
      </c>
      <c r="Q54" s="333" t="s">
        <v>71</v>
      </c>
      <c r="R54" s="148"/>
    </row>
    <row r="55" spans="1:18" ht="30">
      <c r="A55" s="460" t="s">
        <v>234</v>
      </c>
      <c r="B55" s="534" t="s">
        <v>236</v>
      </c>
      <c r="C55" s="398" t="s">
        <v>74</v>
      </c>
      <c r="D55" s="398" t="s">
        <v>64</v>
      </c>
      <c r="E55" s="8">
        <v>1</v>
      </c>
      <c r="F55" s="9">
        <v>2</v>
      </c>
      <c r="G55" s="10">
        <v>2</v>
      </c>
      <c r="H55" s="11"/>
      <c r="I55" s="12"/>
      <c r="J55" s="13">
        <v>5</v>
      </c>
      <c r="K55" s="8" t="s">
        <v>66</v>
      </c>
      <c r="L55" s="9"/>
      <c r="M55" s="10"/>
      <c r="N55" s="11"/>
      <c r="O55" s="12"/>
      <c r="P55" s="13"/>
      <c r="Q55" s="8"/>
      <c r="R55" s="148"/>
    </row>
    <row r="56" spans="1:18">
      <c r="A56" s="5" t="s">
        <v>235</v>
      </c>
      <c r="B56" s="534" t="s">
        <v>237</v>
      </c>
      <c r="C56" s="398" t="s">
        <v>70</v>
      </c>
      <c r="D56" s="398" t="s">
        <v>64</v>
      </c>
      <c r="E56" s="8">
        <v>1</v>
      </c>
      <c r="F56" s="9"/>
      <c r="G56" s="10"/>
      <c r="H56" s="11"/>
      <c r="I56" s="12"/>
      <c r="J56" s="13"/>
      <c r="K56" s="8"/>
      <c r="L56" s="9">
        <v>2</v>
      </c>
      <c r="M56" s="10">
        <v>2</v>
      </c>
      <c r="N56" s="11"/>
      <c r="O56" s="12"/>
      <c r="P56" s="13">
        <v>5</v>
      </c>
      <c r="Q56" s="8" t="s">
        <v>66</v>
      </c>
      <c r="R56" s="148"/>
    </row>
    <row r="57" spans="1:18">
      <c r="A57" s="5"/>
      <c r="B57" s="6"/>
      <c r="C57" s="7"/>
      <c r="D57" s="7"/>
      <c r="E57" s="8"/>
      <c r="F57" s="9"/>
      <c r="G57" s="10"/>
      <c r="H57" s="11"/>
      <c r="I57" s="12"/>
      <c r="J57" s="13"/>
      <c r="K57" s="8"/>
      <c r="L57" s="9"/>
      <c r="M57" s="10"/>
      <c r="N57" s="11"/>
      <c r="O57" s="12"/>
      <c r="P57" s="13"/>
      <c r="Q57" s="8"/>
      <c r="R57" s="148"/>
    </row>
    <row r="58" spans="1:18">
      <c r="A58" s="5"/>
      <c r="B58" s="6"/>
      <c r="C58" s="7"/>
      <c r="D58" s="7"/>
      <c r="E58" s="8"/>
      <c r="F58" s="9"/>
      <c r="G58" s="10"/>
      <c r="H58" s="11"/>
      <c r="I58" s="12"/>
      <c r="J58" s="13"/>
      <c r="K58" s="8"/>
      <c r="L58" s="9"/>
      <c r="M58" s="10"/>
      <c r="N58" s="11"/>
      <c r="O58" s="12"/>
      <c r="P58" s="13"/>
      <c r="Q58" s="8"/>
      <c r="R58" s="148"/>
    </row>
    <row r="59" spans="1:18">
      <c r="A59" s="5"/>
      <c r="B59" s="6"/>
      <c r="C59" s="7"/>
      <c r="D59" s="7"/>
      <c r="E59" s="8"/>
      <c r="F59" s="9"/>
      <c r="G59" s="10"/>
      <c r="H59" s="11"/>
      <c r="I59" s="12"/>
      <c r="J59" s="13"/>
      <c r="K59" s="8"/>
      <c r="L59" s="9"/>
      <c r="M59" s="10"/>
      <c r="N59" s="11"/>
      <c r="O59" s="12"/>
      <c r="P59" s="13"/>
      <c r="Q59" s="8"/>
      <c r="R59" s="148"/>
    </row>
    <row r="60" spans="1:18" ht="15.75" thickBot="1">
      <c r="A60" s="97"/>
      <c r="B60" s="149"/>
      <c r="C60" s="98"/>
      <c r="D60" s="98"/>
      <c r="E60" s="102"/>
      <c r="F60" s="99"/>
      <c r="G60" s="100"/>
      <c r="H60" s="101"/>
      <c r="I60" s="150"/>
      <c r="J60" s="151"/>
      <c r="K60" s="102"/>
      <c r="L60" s="99"/>
      <c r="M60" s="100"/>
      <c r="N60" s="101"/>
      <c r="O60" s="150"/>
      <c r="P60" s="151"/>
      <c r="Q60" s="102"/>
      <c r="R60" s="148"/>
    </row>
    <row r="61" spans="1:18" ht="15.75" thickBot="1">
      <c r="A61" s="87" t="s">
        <v>19</v>
      </c>
      <c r="B61" s="88"/>
      <c r="C61" s="88"/>
      <c r="D61" s="88"/>
      <c r="E61" s="89"/>
      <c r="F61" s="90">
        <f>SUMIFS(F51:F60,$D51:$D60,"=DF")</f>
        <v>3</v>
      </c>
      <c r="G61" s="91">
        <f>SUMIFS(G51:G60,$D51:$D60,"=DF")</f>
        <v>2</v>
      </c>
      <c r="H61" s="92">
        <f>SUMIFS(H51:H60,$D51:$D60,"=DF")</f>
        <v>4</v>
      </c>
      <c r="I61" s="93">
        <f>SUMIFS(I51:I60,$D51:$D60,"=DF")</f>
        <v>0</v>
      </c>
      <c r="J61" s="94">
        <f>SUMIFS(J51:J60,$D51:$D60,"=DF")</f>
        <v>10</v>
      </c>
      <c r="K61" s="95"/>
      <c r="L61" s="90">
        <f>SUMIFS(L51:L60,$D51:$D60,"=DF")</f>
        <v>3</v>
      </c>
      <c r="M61" s="91">
        <f>SUMIFS(M51:M60,$D51:$D60,"=DF")</f>
        <v>2</v>
      </c>
      <c r="N61" s="92">
        <f>SUMIFS(N51:N60,$D51:$D60,"=DF")</f>
        <v>4</v>
      </c>
      <c r="O61" s="93">
        <f>SUMIFS(O51:O60,$D51:$D60,"=DF")</f>
        <v>0</v>
      </c>
      <c r="P61" s="94">
        <f>SUMIFS(P51:P60,$D51:$D60,"=DF")</f>
        <v>10</v>
      </c>
      <c r="Q61" s="96"/>
      <c r="R61" s="96"/>
    </row>
    <row r="62" spans="1:18" ht="15.75" customHeight="1">
      <c r="A62" s="578" t="s">
        <v>85</v>
      </c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382"/>
      <c r="O62" s="378"/>
      <c r="P62" s="378"/>
      <c r="Q62" s="378"/>
    </row>
    <row r="63" spans="1:18" ht="15" customHeight="1">
      <c r="A63" s="386" t="s">
        <v>86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366"/>
    </row>
    <row r="64" spans="1:18" ht="17.25" customHeight="1">
      <c r="A64" s="579"/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Q64" s="379"/>
    </row>
    <row r="65" spans="1:19">
      <c r="A65" s="429"/>
      <c r="B65" s="429"/>
      <c r="C65" s="429"/>
      <c r="D65" s="429"/>
      <c r="E65" s="429"/>
      <c r="F65" s="429"/>
      <c r="K65" s="379"/>
      <c r="Q65" s="379"/>
    </row>
    <row r="66" spans="1:19" s="78" customFormat="1">
      <c r="A66" s="230"/>
      <c r="B66" s="227"/>
      <c r="C66" s="227"/>
      <c r="D66" s="227"/>
      <c r="E66" s="227"/>
      <c r="F66" s="24"/>
      <c r="G66" s="25"/>
      <c r="H66" s="26"/>
      <c r="I66" s="27"/>
      <c r="J66" s="28"/>
      <c r="K66" s="227"/>
      <c r="L66" s="24"/>
      <c r="M66" s="25"/>
      <c r="N66" s="26"/>
      <c r="O66" s="27"/>
      <c r="P66" s="28"/>
      <c r="Q66" s="227"/>
      <c r="R66" s="262"/>
      <c r="S66" s="77"/>
    </row>
    <row r="67" spans="1:19">
      <c r="A67" s="582" t="s">
        <v>51</v>
      </c>
      <c r="B67" s="583"/>
      <c r="C67" s="583"/>
      <c r="D67" s="583"/>
      <c r="E67" s="583"/>
      <c r="F67" s="583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351"/>
    </row>
    <row r="68" spans="1:19" ht="78.75" customHeight="1">
      <c r="A68" s="584" t="s">
        <v>52</v>
      </c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</row>
    <row r="69" spans="1:19" ht="62.25" customHeight="1">
      <c r="A69" s="566" t="s">
        <v>53</v>
      </c>
      <c r="B69" s="567"/>
      <c r="C69" s="567"/>
      <c r="D69" s="567"/>
      <c r="E69" s="567"/>
      <c r="F69" s="567"/>
      <c r="K69" s="351"/>
      <c r="Q69" s="351"/>
      <c r="R69" s="351"/>
    </row>
    <row r="70" spans="1:19">
      <c r="F70" s="559"/>
      <c r="G70" s="559"/>
      <c r="H70" s="559"/>
      <c r="I70" s="559"/>
      <c r="J70" s="142"/>
      <c r="K70" s="143"/>
      <c r="L70" s="559"/>
      <c r="M70" s="559"/>
      <c r="N70" s="559"/>
      <c r="O70" s="559"/>
    </row>
    <row r="71" spans="1:19">
      <c r="F71" s="138"/>
      <c r="G71" s="139"/>
      <c r="H71" s="140"/>
      <c r="I71" s="141"/>
      <c r="J71" s="559"/>
      <c r="K71" s="559"/>
      <c r="L71" s="138"/>
      <c r="M71" s="139"/>
      <c r="N71" s="140"/>
      <c r="O71" s="141"/>
    </row>
    <row r="72" spans="1:19">
      <c r="F72" s="138"/>
      <c r="G72" s="139"/>
      <c r="H72" s="140"/>
      <c r="I72" s="141"/>
      <c r="J72" s="142"/>
      <c r="K72" s="143"/>
      <c r="L72" s="138"/>
      <c r="M72" s="139"/>
      <c r="N72" s="140"/>
      <c r="O72" s="141"/>
    </row>
    <row r="78" spans="1:19" ht="15.75" thickBot="1"/>
    <row r="79" spans="1:19" ht="15.75" thickBot="1">
      <c r="F79" s="569">
        <f>SUM(F$48:I$48)</f>
        <v>27.5</v>
      </c>
      <c r="G79" s="570"/>
      <c r="H79" s="570"/>
      <c r="I79" s="571"/>
      <c r="J79" s="573"/>
      <c r="K79" s="580"/>
      <c r="L79" s="581">
        <f>SUM(L$48:O$48)</f>
        <v>27.5</v>
      </c>
      <c r="M79" s="581"/>
      <c r="N79" s="581"/>
      <c r="O79" s="581"/>
      <c r="P79" s="264"/>
      <c r="Q79" s="265"/>
      <c r="R79" s="266">
        <f>SUMIF($E12:$E60,"=1",R12:R60)</f>
        <v>0</v>
      </c>
    </row>
  </sheetData>
  <mergeCells count="16">
    <mergeCell ref="L1:P1"/>
    <mergeCell ref="L2:P2"/>
    <mergeCell ref="G7:K7"/>
    <mergeCell ref="E9:M9"/>
    <mergeCell ref="A50:B50"/>
    <mergeCell ref="A62:M62"/>
    <mergeCell ref="A64:K64"/>
    <mergeCell ref="L70:O70"/>
    <mergeCell ref="F79:I79"/>
    <mergeCell ref="J79:K79"/>
    <mergeCell ref="L79:O79"/>
    <mergeCell ref="A67:Q67"/>
    <mergeCell ref="A68:R68"/>
    <mergeCell ref="A69:F69"/>
    <mergeCell ref="J71:K71"/>
    <mergeCell ref="F70:I70"/>
  </mergeCells>
  <phoneticPr fontId="0" type="noConversion"/>
  <conditionalFormatting sqref="P62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
Prof.univ.dr. Cezar Ionuț SPÎNU&amp;CDECAN,
Conf.univ.dr. Anamaria PREDA&amp;RDIRECTOR DEPARTAMENT,
Prof.univ.dr. Alexandru BOUREANU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5"/>
  <sheetViews>
    <sheetView tabSelected="1" view="pageLayout" topLeftCell="A37" zoomScaleSheetLayoutView="100" workbookViewId="0">
      <selection activeCell="B49" sqref="B49:B53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6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6.5703125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366"/>
      <c r="C1" s="366"/>
      <c r="L1" s="560" t="s">
        <v>35</v>
      </c>
      <c r="M1" s="561"/>
      <c r="N1" s="561"/>
      <c r="O1" s="561"/>
      <c r="P1" s="561"/>
    </row>
    <row r="2" spans="1:18">
      <c r="A2" s="388" t="s">
        <v>59</v>
      </c>
      <c r="B2" s="366"/>
      <c r="C2" s="366"/>
      <c r="L2" s="560" t="s">
        <v>54</v>
      </c>
      <c r="M2" s="561"/>
      <c r="N2" s="561"/>
      <c r="O2" s="561"/>
      <c r="P2" s="561"/>
    </row>
    <row r="3" spans="1:18">
      <c r="A3" s="388" t="s">
        <v>60</v>
      </c>
      <c r="B3" s="366"/>
      <c r="C3" s="366"/>
    </row>
    <row r="4" spans="1:18">
      <c r="A4" t="s">
        <v>100</v>
      </c>
      <c r="B4" s="387"/>
      <c r="C4" s="387"/>
    </row>
    <row r="5" spans="1:18" ht="15.75" thickBot="1">
      <c r="A5" t="s">
        <v>101</v>
      </c>
      <c r="B5" s="366"/>
      <c r="C5" s="366"/>
    </row>
    <row r="6" spans="1:18" ht="15.75" thickBot="1">
      <c r="A6" t="s">
        <v>102</v>
      </c>
      <c r="B6" s="366"/>
      <c r="C6" s="36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t="s">
        <v>62</v>
      </c>
      <c r="B7" s="366"/>
      <c r="C7" s="366"/>
      <c r="F7" s="38"/>
      <c r="G7" s="562" t="s">
        <v>30</v>
      </c>
      <c r="H7" s="563"/>
      <c r="I7" s="563"/>
      <c r="J7" s="563"/>
      <c r="K7" s="564"/>
      <c r="L7" s="39">
        <v>12</v>
      </c>
    </row>
    <row r="9" spans="1:18" ht="15.75" thickBot="1">
      <c r="E9" s="565" t="s">
        <v>57</v>
      </c>
      <c r="F9" s="565"/>
      <c r="G9" s="565"/>
      <c r="H9" s="565"/>
      <c r="I9" s="565"/>
      <c r="J9" s="565"/>
      <c r="K9" s="565"/>
      <c r="L9" s="565"/>
      <c r="M9" s="565"/>
    </row>
    <row r="10" spans="1:18" s="50" customFormat="1" ht="75.75" customHeight="1" thickBot="1">
      <c r="A10" s="40" t="s">
        <v>1</v>
      </c>
      <c r="B10" s="41" t="s">
        <v>2</v>
      </c>
      <c r="C10" s="42" t="s">
        <v>49</v>
      </c>
      <c r="D10" s="42" t="s">
        <v>48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39</v>
      </c>
    </row>
    <row r="11" spans="1:18" ht="15.75" thickBot="1">
      <c r="A11" s="51" t="s">
        <v>37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52" t="s">
        <v>63</v>
      </c>
      <c r="B12" s="504" t="s">
        <v>188</v>
      </c>
      <c r="C12" s="446" t="s">
        <v>64</v>
      </c>
      <c r="D12" s="467" t="s">
        <v>65</v>
      </c>
      <c r="E12" s="363">
        <v>1</v>
      </c>
      <c r="F12" s="431">
        <v>1</v>
      </c>
      <c r="G12" s="392"/>
      <c r="H12" s="393">
        <v>1</v>
      </c>
      <c r="I12" s="394"/>
      <c r="J12" s="432">
        <v>3</v>
      </c>
      <c r="K12" s="395" t="s">
        <v>66</v>
      </c>
      <c r="L12" s="505"/>
      <c r="M12" s="506"/>
      <c r="N12" s="507"/>
      <c r="O12" s="508"/>
      <c r="P12" s="509"/>
      <c r="Q12" s="363"/>
      <c r="R12" s="60"/>
    </row>
    <row r="13" spans="1:18">
      <c r="A13" s="453" t="s">
        <v>92</v>
      </c>
      <c r="B13" s="548" t="s">
        <v>189</v>
      </c>
      <c r="C13" s="339" t="s">
        <v>68</v>
      </c>
      <c r="D13" s="332" t="s">
        <v>65</v>
      </c>
      <c r="E13" s="333">
        <v>1</v>
      </c>
      <c r="F13" s="434">
        <v>1</v>
      </c>
      <c r="G13" s="401"/>
      <c r="H13" s="402">
        <v>1</v>
      </c>
      <c r="I13" s="403"/>
      <c r="J13" s="435">
        <v>3</v>
      </c>
      <c r="K13" s="404" t="s">
        <v>66</v>
      </c>
      <c r="L13" s="334"/>
      <c r="M13" s="335"/>
      <c r="N13" s="336"/>
      <c r="O13" s="337"/>
      <c r="P13" s="338"/>
      <c r="Q13" s="333"/>
      <c r="R13" s="60"/>
    </row>
    <row r="14" spans="1:18">
      <c r="A14" s="453" t="s">
        <v>93</v>
      </c>
      <c r="B14" s="548" t="s">
        <v>190</v>
      </c>
      <c r="C14" s="339" t="s">
        <v>64</v>
      </c>
      <c r="D14" s="332" t="s">
        <v>65</v>
      </c>
      <c r="E14" s="333">
        <v>1</v>
      </c>
      <c r="F14" s="434">
        <v>1</v>
      </c>
      <c r="G14" s="401"/>
      <c r="H14" s="402">
        <v>1</v>
      </c>
      <c r="I14" s="403"/>
      <c r="J14" s="435">
        <v>3</v>
      </c>
      <c r="K14" s="404" t="s">
        <v>66</v>
      </c>
      <c r="L14" s="334"/>
      <c r="M14" s="335"/>
      <c r="N14" s="336"/>
      <c r="O14" s="337"/>
      <c r="P14" s="338"/>
      <c r="Q14" s="333"/>
      <c r="R14" s="60"/>
    </row>
    <row r="15" spans="1:18">
      <c r="A15" s="453" t="s">
        <v>191</v>
      </c>
      <c r="B15" s="548" t="s">
        <v>192</v>
      </c>
      <c r="C15" s="339" t="s">
        <v>64</v>
      </c>
      <c r="D15" s="332" t="s">
        <v>65</v>
      </c>
      <c r="E15" s="333">
        <v>1</v>
      </c>
      <c r="F15" s="434">
        <v>1</v>
      </c>
      <c r="G15" s="401">
        <v>1</v>
      </c>
      <c r="H15" s="402"/>
      <c r="I15" s="403"/>
      <c r="J15" s="435">
        <v>3</v>
      </c>
      <c r="K15" s="404" t="s">
        <v>66</v>
      </c>
      <c r="L15" s="334"/>
      <c r="M15" s="335"/>
      <c r="N15" s="336"/>
      <c r="O15" s="337"/>
      <c r="P15" s="338"/>
      <c r="Q15" s="333"/>
      <c r="R15" s="60"/>
    </row>
    <row r="16" spans="1:18">
      <c r="A16" s="453" t="s">
        <v>108</v>
      </c>
      <c r="B16" s="548" t="s">
        <v>193</v>
      </c>
      <c r="C16" s="339" t="s">
        <v>70</v>
      </c>
      <c r="D16" s="332" t="s">
        <v>65</v>
      </c>
      <c r="E16" s="333">
        <v>1</v>
      </c>
      <c r="F16" s="434">
        <v>1</v>
      </c>
      <c r="G16" s="401"/>
      <c r="H16" s="402">
        <v>1</v>
      </c>
      <c r="I16" s="403"/>
      <c r="J16" s="435">
        <v>3</v>
      </c>
      <c r="K16" s="404" t="s">
        <v>66</v>
      </c>
      <c r="L16" s="334"/>
      <c r="M16" s="335"/>
      <c r="N16" s="336"/>
      <c r="O16" s="337"/>
      <c r="P16" s="338"/>
      <c r="Q16" s="333"/>
      <c r="R16" s="60"/>
    </row>
    <row r="17" spans="1:18">
      <c r="A17" s="453" t="s">
        <v>110</v>
      </c>
      <c r="B17" s="548" t="s">
        <v>194</v>
      </c>
      <c r="C17" s="339" t="s">
        <v>70</v>
      </c>
      <c r="D17" s="332" t="s">
        <v>65</v>
      </c>
      <c r="E17" s="333">
        <v>1</v>
      </c>
      <c r="F17" s="434"/>
      <c r="G17" s="401"/>
      <c r="H17" s="402">
        <v>2</v>
      </c>
      <c r="I17" s="403"/>
      <c r="J17" s="435">
        <v>2</v>
      </c>
      <c r="K17" s="404" t="s">
        <v>71</v>
      </c>
      <c r="L17" s="334"/>
      <c r="M17" s="335"/>
      <c r="N17" s="336"/>
      <c r="O17" s="337"/>
      <c r="P17" s="338"/>
      <c r="Q17" s="333"/>
      <c r="R17" s="60"/>
    </row>
    <row r="18" spans="1:18">
      <c r="A18" s="453" t="s">
        <v>195</v>
      </c>
      <c r="B18" s="548" t="s">
        <v>196</v>
      </c>
      <c r="C18" s="339" t="s">
        <v>68</v>
      </c>
      <c r="D18" s="332" t="s">
        <v>77</v>
      </c>
      <c r="E18" s="333">
        <v>1</v>
      </c>
      <c r="F18" s="434">
        <v>1</v>
      </c>
      <c r="G18" s="401"/>
      <c r="H18" s="402">
        <v>1</v>
      </c>
      <c r="I18" s="403"/>
      <c r="J18" s="435">
        <v>2</v>
      </c>
      <c r="K18" s="404" t="s">
        <v>66</v>
      </c>
      <c r="L18" s="334"/>
      <c r="M18" s="335"/>
      <c r="N18" s="336"/>
      <c r="O18" s="337"/>
      <c r="P18" s="338"/>
      <c r="Q18" s="333"/>
      <c r="R18" s="60"/>
    </row>
    <row r="19" spans="1:18" ht="25.5">
      <c r="A19" s="453" t="s">
        <v>197</v>
      </c>
      <c r="B19" s="548" t="s">
        <v>198</v>
      </c>
      <c r="C19" s="339" t="s">
        <v>68</v>
      </c>
      <c r="D19" s="332" t="s">
        <v>77</v>
      </c>
      <c r="E19" s="519">
        <v>2</v>
      </c>
      <c r="F19" s="434">
        <v>1</v>
      </c>
      <c r="G19" s="401"/>
      <c r="H19" s="402">
        <v>1</v>
      </c>
      <c r="I19" s="403"/>
      <c r="J19" s="435">
        <v>2</v>
      </c>
      <c r="K19" s="404" t="s">
        <v>66</v>
      </c>
      <c r="L19" s="334"/>
      <c r="M19" s="335"/>
      <c r="N19" s="336"/>
      <c r="O19" s="337"/>
      <c r="P19" s="338"/>
      <c r="Q19" s="333"/>
      <c r="R19" s="60"/>
    </row>
    <row r="20" spans="1:18">
      <c r="A20" s="518" t="s">
        <v>199</v>
      </c>
      <c r="B20" s="548" t="s">
        <v>200</v>
      </c>
      <c r="C20" s="332" t="s">
        <v>68</v>
      </c>
      <c r="D20" s="332" t="s">
        <v>77</v>
      </c>
      <c r="E20" s="333">
        <v>1</v>
      </c>
      <c r="F20" s="400">
        <v>1</v>
      </c>
      <c r="G20" s="401">
        <v>1</v>
      </c>
      <c r="H20" s="402"/>
      <c r="I20" s="403"/>
      <c r="J20" s="435">
        <v>2</v>
      </c>
      <c r="K20" s="404" t="s">
        <v>66</v>
      </c>
      <c r="L20" s="334"/>
      <c r="M20" s="335"/>
      <c r="N20" s="336"/>
      <c r="O20" s="337"/>
      <c r="P20" s="338"/>
      <c r="Q20" s="333"/>
      <c r="R20" s="60"/>
    </row>
    <row r="21" spans="1:18">
      <c r="A21" s="518" t="s">
        <v>201</v>
      </c>
      <c r="B21" s="548" t="s">
        <v>202</v>
      </c>
      <c r="C21" s="332" t="s">
        <v>68</v>
      </c>
      <c r="D21" s="332" t="s">
        <v>77</v>
      </c>
      <c r="E21" s="519">
        <v>2</v>
      </c>
      <c r="F21" s="400">
        <v>1</v>
      </c>
      <c r="G21" s="401">
        <v>1</v>
      </c>
      <c r="H21" s="402"/>
      <c r="I21" s="403"/>
      <c r="J21" s="435">
        <v>2</v>
      </c>
      <c r="K21" s="404" t="s">
        <v>66</v>
      </c>
      <c r="L21" s="334"/>
      <c r="M21" s="335"/>
      <c r="N21" s="336"/>
      <c r="O21" s="337"/>
      <c r="P21" s="338"/>
      <c r="Q21" s="333"/>
      <c r="R21" s="60"/>
    </row>
    <row r="22" spans="1:18">
      <c r="A22" s="453" t="s">
        <v>203</v>
      </c>
      <c r="B22" s="548" t="s">
        <v>204</v>
      </c>
      <c r="C22" s="339" t="s">
        <v>68</v>
      </c>
      <c r="D22" s="332" t="s">
        <v>65</v>
      </c>
      <c r="E22" s="333">
        <v>1</v>
      </c>
      <c r="F22" s="434"/>
      <c r="G22" s="401"/>
      <c r="H22" s="402">
        <v>1</v>
      </c>
      <c r="I22" s="403"/>
      <c r="J22" s="435">
        <v>2</v>
      </c>
      <c r="K22" s="404" t="s">
        <v>71</v>
      </c>
      <c r="L22" s="334"/>
      <c r="M22" s="335"/>
      <c r="N22" s="336"/>
      <c r="O22" s="337"/>
      <c r="P22" s="338"/>
      <c r="Q22" s="333"/>
      <c r="R22" s="60"/>
    </row>
    <row r="23" spans="1:18">
      <c r="A23" s="453" t="s">
        <v>72</v>
      </c>
      <c r="B23" s="548" t="s">
        <v>205</v>
      </c>
      <c r="C23" s="339" t="s">
        <v>68</v>
      </c>
      <c r="D23" s="332" t="s">
        <v>65</v>
      </c>
      <c r="E23" s="333">
        <v>1</v>
      </c>
      <c r="F23" s="434"/>
      <c r="G23" s="401"/>
      <c r="H23" s="402"/>
      <c r="I23" s="403">
        <v>2</v>
      </c>
      <c r="J23" s="408">
        <v>3</v>
      </c>
      <c r="K23" s="404" t="s">
        <v>73</v>
      </c>
      <c r="L23" s="334"/>
      <c r="M23" s="335"/>
      <c r="N23" s="336"/>
      <c r="O23" s="337"/>
      <c r="P23" s="338"/>
      <c r="Q23" s="333"/>
      <c r="R23" s="60"/>
    </row>
    <row r="24" spans="1:18">
      <c r="A24" s="453" t="s">
        <v>94</v>
      </c>
      <c r="B24" s="548" t="s">
        <v>206</v>
      </c>
      <c r="C24" s="339" t="s">
        <v>64</v>
      </c>
      <c r="D24" s="332" t="s">
        <v>65</v>
      </c>
      <c r="E24" s="333">
        <v>1</v>
      </c>
      <c r="F24" s="434">
        <v>1</v>
      </c>
      <c r="G24" s="401"/>
      <c r="H24" s="402">
        <v>1</v>
      </c>
      <c r="I24" s="403"/>
      <c r="J24" s="435">
        <v>2</v>
      </c>
      <c r="K24" s="404" t="s">
        <v>66</v>
      </c>
      <c r="L24" s="334"/>
      <c r="M24" s="335"/>
      <c r="N24" s="336"/>
      <c r="O24" s="337"/>
      <c r="P24" s="338"/>
      <c r="Q24" s="333"/>
      <c r="R24" s="60"/>
    </row>
    <row r="25" spans="1:18">
      <c r="A25" s="453" t="s">
        <v>207</v>
      </c>
      <c r="B25" s="548" t="s">
        <v>208</v>
      </c>
      <c r="C25" s="339" t="s">
        <v>74</v>
      </c>
      <c r="D25" s="332" t="s">
        <v>77</v>
      </c>
      <c r="E25" s="333">
        <v>1</v>
      </c>
      <c r="F25" s="434"/>
      <c r="G25" s="401"/>
      <c r="H25" s="402">
        <v>1</v>
      </c>
      <c r="I25" s="403"/>
      <c r="J25" s="435">
        <v>2</v>
      </c>
      <c r="K25" s="404" t="s">
        <v>71</v>
      </c>
      <c r="L25" s="334"/>
      <c r="M25" s="335"/>
      <c r="N25" s="336"/>
      <c r="O25" s="337"/>
      <c r="P25" s="338"/>
      <c r="Q25" s="333"/>
      <c r="R25" s="60"/>
    </row>
    <row r="26" spans="1:18">
      <c r="A26" s="453" t="s">
        <v>209</v>
      </c>
      <c r="B26" s="548" t="s">
        <v>210</v>
      </c>
      <c r="C26" s="339" t="s">
        <v>74</v>
      </c>
      <c r="D26" s="332" t="s">
        <v>77</v>
      </c>
      <c r="E26" s="519">
        <v>2</v>
      </c>
      <c r="F26" s="434"/>
      <c r="G26" s="401"/>
      <c r="H26" s="402">
        <v>1</v>
      </c>
      <c r="I26" s="403"/>
      <c r="J26" s="435">
        <v>2</v>
      </c>
      <c r="K26" s="404" t="s">
        <v>71</v>
      </c>
      <c r="L26" s="334"/>
      <c r="M26" s="335"/>
      <c r="N26" s="336"/>
      <c r="O26" s="337"/>
      <c r="P26" s="338"/>
      <c r="Q26" s="333"/>
      <c r="R26" s="60"/>
    </row>
    <row r="27" spans="1:18">
      <c r="A27" s="480" t="s">
        <v>63</v>
      </c>
      <c r="B27" s="510" t="s">
        <v>211</v>
      </c>
      <c r="C27" s="549" t="s">
        <v>64</v>
      </c>
      <c r="D27" s="526" t="s">
        <v>65</v>
      </c>
      <c r="E27" s="521">
        <v>1</v>
      </c>
      <c r="F27" s="550"/>
      <c r="G27" s="335"/>
      <c r="H27" s="336"/>
      <c r="I27" s="337"/>
      <c r="J27" s="338"/>
      <c r="K27" s="333"/>
      <c r="L27" s="544">
        <v>1</v>
      </c>
      <c r="M27" s="413"/>
      <c r="N27" s="522">
        <v>1</v>
      </c>
      <c r="O27" s="415"/>
      <c r="P27" s="523">
        <v>3</v>
      </c>
      <c r="Q27" s="412" t="s">
        <v>66</v>
      </c>
      <c r="R27" s="60"/>
    </row>
    <row r="28" spans="1:18">
      <c r="A28" s="453" t="s">
        <v>92</v>
      </c>
      <c r="B28" s="510" t="s">
        <v>212</v>
      </c>
      <c r="C28" s="339" t="s">
        <v>68</v>
      </c>
      <c r="D28" s="332" t="s">
        <v>65</v>
      </c>
      <c r="E28" s="333">
        <v>1</v>
      </c>
      <c r="F28" s="545"/>
      <c r="G28" s="502"/>
      <c r="H28" s="376"/>
      <c r="I28" s="374"/>
      <c r="J28" s="375"/>
      <c r="K28" s="244"/>
      <c r="L28" s="400">
        <v>1</v>
      </c>
      <c r="M28" s="401"/>
      <c r="N28" s="402">
        <v>1</v>
      </c>
      <c r="O28" s="403"/>
      <c r="P28" s="435">
        <v>3</v>
      </c>
      <c r="Q28" s="404" t="s">
        <v>66</v>
      </c>
      <c r="R28" s="60"/>
    </row>
    <row r="29" spans="1:18">
      <c r="A29" s="453" t="s">
        <v>93</v>
      </c>
      <c r="B29" s="510" t="s">
        <v>213</v>
      </c>
      <c r="C29" s="339" t="s">
        <v>64</v>
      </c>
      <c r="D29" s="332" t="s">
        <v>65</v>
      </c>
      <c r="E29" s="333">
        <v>1</v>
      </c>
      <c r="F29" s="551"/>
      <c r="G29" s="372"/>
      <c r="H29" s="373"/>
      <c r="I29" s="541"/>
      <c r="J29" s="542"/>
      <c r="K29" s="543"/>
      <c r="L29" s="400">
        <v>1</v>
      </c>
      <c r="M29" s="401"/>
      <c r="N29" s="402">
        <v>1</v>
      </c>
      <c r="O29" s="403"/>
      <c r="P29" s="435">
        <v>2</v>
      </c>
      <c r="Q29" s="404" t="s">
        <v>66</v>
      </c>
      <c r="R29" s="60"/>
    </row>
    <row r="30" spans="1:18">
      <c r="A30" s="453" t="s">
        <v>191</v>
      </c>
      <c r="B30" s="510" t="s">
        <v>214</v>
      </c>
      <c r="C30" s="339" t="s">
        <v>64</v>
      </c>
      <c r="D30" s="332" t="s">
        <v>65</v>
      </c>
      <c r="E30" s="333">
        <v>1</v>
      </c>
      <c r="F30" s="545"/>
      <c r="G30" s="502"/>
      <c r="H30" s="376"/>
      <c r="I30" s="374"/>
      <c r="J30" s="375"/>
      <c r="K30" s="244"/>
      <c r="L30" s="400">
        <v>1</v>
      </c>
      <c r="M30" s="401">
        <v>1</v>
      </c>
      <c r="N30" s="402"/>
      <c r="O30" s="403"/>
      <c r="P30" s="435">
        <v>2</v>
      </c>
      <c r="Q30" s="404" t="s">
        <v>66</v>
      </c>
      <c r="R30" s="60"/>
    </row>
    <row r="31" spans="1:18">
      <c r="A31" s="453" t="s">
        <v>108</v>
      </c>
      <c r="B31" s="510" t="s">
        <v>215</v>
      </c>
      <c r="C31" s="339" t="s">
        <v>70</v>
      </c>
      <c r="D31" s="332" t="s">
        <v>65</v>
      </c>
      <c r="E31" s="333">
        <v>1</v>
      </c>
      <c r="F31" s="552"/>
      <c r="G31" s="553"/>
      <c r="H31" s="554"/>
      <c r="I31" s="555"/>
      <c r="J31" s="556"/>
      <c r="K31" s="244"/>
      <c r="L31" s="400">
        <v>1</v>
      </c>
      <c r="M31" s="401"/>
      <c r="N31" s="402">
        <v>1</v>
      </c>
      <c r="O31" s="403"/>
      <c r="P31" s="435">
        <v>2</v>
      </c>
      <c r="Q31" s="404" t="s">
        <v>66</v>
      </c>
      <c r="R31" s="60"/>
    </row>
    <row r="32" spans="1:18">
      <c r="A32" s="453" t="s">
        <v>110</v>
      </c>
      <c r="B32" s="510" t="s">
        <v>216</v>
      </c>
      <c r="C32" s="339" t="s">
        <v>70</v>
      </c>
      <c r="D32" s="332" t="s">
        <v>65</v>
      </c>
      <c r="E32" s="333">
        <v>1</v>
      </c>
      <c r="F32" s="551"/>
      <c r="G32" s="372"/>
      <c r="H32" s="373"/>
      <c r="I32" s="541"/>
      <c r="J32" s="542"/>
      <c r="K32" s="543"/>
      <c r="L32" s="400"/>
      <c r="M32" s="401"/>
      <c r="N32" s="402">
        <v>2</v>
      </c>
      <c r="O32" s="403"/>
      <c r="P32" s="435">
        <v>2</v>
      </c>
      <c r="Q32" s="404" t="s">
        <v>71</v>
      </c>
      <c r="R32" s="60"/>
    </row>
    <row r="33" spans="1:18">
      <c r="A33" s="453" t="s">
        <v>195</v>
      </c>
      <c r="B33" s="510" t="s">
        <v>217</v>
      </c>
      <c r="C33" s="339" t="s">
        <v>68</v>
      </c>
      <c r="D33" s="332" t="s">
        <v>77</v>
      </c>
      <c r="E33" s="333">
        <v>1</v>
      </c>
      <c r="F33" s="551"/>
      <c r="G33" s="372"/>
      <c r="H33" s="373"/>
      <c r="I33" s="541"/>
      <c r="J33" s="542"/>
      <c r="K33" s="543"/>
      <c r="L33" s="400">
        <v>1</v>
      </c>
      <c r="M33" s="401"/>
      <c r="N33" s="402">
        <v>1</v>
      </c>
      <c r="O33" s="403"/>
      <c r="P33" s="435">
        <v>1</v>
      </c>
      <c r="Q33" s="404" t="s">
        <v>66</v>
      </c>
      <c r="R33" s="60"/>
    </row>
    <row r="34" spans="1:18" ht="25.5">
      <c r="A34" s="453" t="s">
        <v>197</v>
      </c>
      <c r="B34" s="510" t="s">
        <v>218</v>
      </c>
      <c r="C34" s="339" t="s">
        <v>68</v>
      </c>
      <c r="D34" s="332" t="s">
        <v>77</v>
      </c>
      <c r="E34" s="519">
        <v>2</v>
      </c>
      <c r="F34" s="551"/>
      <c r="G34" s="372"/>
      <c r="H34" s="373"/>
      <c r="I34" s="541"/>
      <c r="J34" s="542"/>
      <c r="K34" s="543"/>
      <c r="L34" s="400">
        <v>1</v>
      </c>
      <c r="M34" s="401"/>
      <c r="N34" s="402">
        <v>1</v>
      </c>
      <c r="O34" s="403"/>
      <c r="P34" s="435">
        <v>1</v>
      </c>
      <c r="Q34" s="404" t="s">
        <v>66</v>
      </c>
      <c r="R34" s="60"/>
    </row>
    <row r="35" spans="1:18">
      <c r="A35" s="518" t="s">
        <v>199</v>
      </c>
      <c r="B35" s="510" t="s">
        <v>219</v>
      </c>
      <c r="C35" s="332" t="s">
        <v>68</v>
      </c>
      <c r="D35" s="332" t="s">
        <v>77</v>
      </c>
      <c r="E35" s="333">
        <v>1</v>
      </c>
      <c r="F35" s="9"/>
      <c r="G35" s="10"/>
      <c r="H35" s="11"/>
      <c r="I35" s="12"/>
      <c r="J35" s="13"/>
      <c r="K35" s="8"/>
      <c r="L35" s="400">
        <v>1</v>
      </c>
      <c r="M35" s="401">
        <v>1</v>
      </c>
      <c r="N35" s="402"/>
      <c r="O35" s="403"/>
      <c r="P35" s="435">
        <v>2</v>
      </c>
      <c r="Q35" s="404" t="s">
        <v>66</v>
      </c>
      <c r="R35" s="60"/>
    </row>
    <row r="36" spans="1:18">
      <c r="A36" s="518" t="s">
        <v>201</v>
      </c>
      <c r="B36" s="510" t="s">
        <v>220</v>
      </c>
      <c r="C36" s="332" t="s">
        <v>68</v>
      </c>
      <c r="D36" s="332" t="s">
        <v>77</v>
      </c>
      <c r="E36" s="519">
        <v>2</v>
      </c>
      <c r="F36" s="9"/>
      <c r="G36" s="10"/>
      <c r="H36" s="11"/>
      <c r="I36" s="12"/>
      <c r="J36" s="13"/>
      <c r="K36" s="8"/>
      <c r="L36" s="400">
        <v>1</v>
      </c>
      <c r="M36" s="401">
        <v>1</v>
      </c>
      <c r="N36" s="402"/>
      <c r="O36" s="403"/>
      <c r="P36" s="435">
        <v>2</v>
      </c>
      <c r="Q36" s="404" t="s">
        <v>66</v>
      </c>
      <c r="R36" s="60"/>
    </row>
    <row r="37" spans="1:18">
      <c r="A37" s="453" t="s">
        <v>203</v>
      </c>
      <c r="B37" s="510" t="s">
        <v>221</v>
      </c>
      <c r="C37" s="339" t="s">
        <v>68</v>
      </c>
      <c r="D37" s="332" t="s">
        <v>65</v>
      </c>
      <c r="E37" s="333">
        <v>1</v>
      </c>
      <c r="F37" s="552"/>
      <c r="G37" s="553"/>
      <c r="H37" s="554"/>
      <c r="I37" s="555"/>
      <c r="J37" s="556"/>
      <c r="K37" s="244"/>
      <c r="L37" s="400"/>
      <c r="M37" s="401"/>
      <c r="N37" s="402">
        <v>1</v>
      </c>
      <c r="O37" s="403"/>
      <c r="P37" s="435">
        <v>1</v>
      </c>
      <c r="Q37" s="404" t="s">
        <v>71</v>
      </c>
      <c r="R37" s="60"/>
    </row>
    <row r="38" spans="1:18">
      <c r="A38" s="453" t="s">
        <v>94</v>
      </c>
      <c r="B38" s="510" t="s">
        <v>222</v>
      </c>
      <c r="C38" s="339" t="s">
        <v>64</v>
      </c>
      <c r="D38" s="332" t="s">
        <v>65</v>
      </c>
      <c r="E38" s="333">
        <v>1</v>
      </c>
      <c r="F38" s="551"/>
      <c r="G38" s="372"/>
      <c r="H38" s="373"/>
      <c r="I38" s="541"/>
      <c r="J38" s="542"/>
      <c r="K38" s="543"/>
      <c r="L38" s="400">
        <v>1</v>
      </c>
      <c r="M38" s="401"/>
      <c r="N38" s="402">
        <v>1</v>
      </c>
      <c r="O38" s="403"/>
      <c r="P38" s="435">
        <v>1</v>
      </c>
      <c r="Q38" s="404" t="s">
        <v>66</v>
      </c>
      <c r="R38" s="60"/>
    </row>
    <row r="39" spans="1:18">
      <c r="A39" s="453" t="s">
        <v>207</v>
      </c>
      <c r="B39" s="510" t="s">
        <v>223</v>
      </c>
      <c r="C39" s="339" t="s">
        <v>74</v>
      </c>
      <c r="D39" s="332" t="s">
        <v>77</v>
      </c>
      <c r="E39" s="333">
        <v>1</v>
      </c>
      <c r="F39" s="557"/>
      <c r="G39" s="10"/>
      <c r="H39" s="11"/>
      <c r="I39" s="12"/>
      <c r="J39" s="13"/>
      <c r="K39" s="8"/>
      <c r="L39" s="400"/>
      <c r="M39" s="401"/>
      <c r="N39" s="402">
        <v>1</v>
      </c>
      <c r="O39" s="403"/>
      <c r="P39" s="435">
        <v>1</v>
      </c>
      <c r="Q39" s="404" t="s">
        <v>71</v>
      </c>
      <c r="R39" s="60"/>
    </row>
    <row r="40" spans="1:18">
      <c r="A40" s="453" t="s">
        <v>209</v>
      </c>
      <c r="B40" s="510" t="s">
        <v>224</v>
      </c>
      <c r="C40" s="339" t="s">
        <v>74</v>
      </c>
      <c r="D40" s="332" t="s">
        <v>77</v>
      </c>
      <c r="E40" s="519">
        <v>2</v>
      </c>
      <c r="F40" s="557"/>
      <c r="G40" s="10"/>
      <c r="H40" s="11"/>
      <c r="I40" s="12"/>
      <c r="J40" s="13"/>
      <c r="K40" s="8"/>
      <c r="L40" s="400"/>
      <c r="M40" s="401"/>
      <c r="N40" s="402">
        <v>1</v>
      </c>
      <c r="O40" s="403"/>
      <c r="P40" s="435">
        <v>1</v>
      </c>
      <c r="Q40" s="404" t="s">
        <v>71</v>
      </c>
      <c r="R40" s="60"/>
    </row>
    <row r="41" spans="1:18">
      <c r="A41" s="453" t="s">
        <v>95</v>
      </c>
      <c r="B41" s="510" t="s">
        <v>225</v>
      </c>
      <c r="C41" s="558" t="s">
        <v>70</v>
      </c>
      <c r="D41" s="546" t="s">
        <v>65</v>
      </c>
      <c r="E41" s="547">
        <v>1</v>
      </c>
      <c r="F41" s="557"/>
      <c r="G41" s="10"/>
      <c r="H41" s="11"/>
      <c r="I41" s="12"/>
      <c r="J41" s="13"/>
      <c r="K41" s="8"/>
      <c r="L41" s="9"/>
      <c r="M41" s="10"/>
      <c r="N41" s="11"/>
      <c r="O41" s="403">
        <v>4</v>
      </c>
      <c r="P41" s="435">
        <v>10</v>
      </c>
      <c r="Q41" s="404" t="s">
        <v>71</v>
      </c>
      <c r="R41" s="60"/>
    </row>
    <row r="42" spans="1:18">
      <c r="A42" s="453"/>
      <c r="B42" s="456"/>
      <c r="C42" s="398"/>
      <c r="D42" s="398"/>
      <c r="E42" s="404"/>
      <c r="F42" s="400"/>
      <c r="G42" s="401"/>
      <c r="H42" s="444"/>
      <c r="I42" s="403"/>
      <c r="J42" s="435"/>
      <c r="K42" s="404"/>
      <c r="L42" s="400"/>
      <c r="M42" s="401"/>
      <c r="N42" s="444"/>
      <c r="O42" s="403"/>
      <c r="P42" s="435"/>
      <c r="Q42" s="404"/>
      <c r="R42" s="60"/>
    </row>
    <row r="43" spans="1:18" ht="15.75" thickBot="1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60"/>
    </row>
    <row r="44" spans="1:18" ht="15.75" thickBot="1">
      <c r="A44" s="61" t="s">
        <v>19</v>
      </c>
      <c r="B44" s="62"/>
      <c r="C44" s="62"/>
      <c r="D44" s="62"/>
      <c r="E44" s="63"/>
      <c r="F44" s="64">
        <f>SUMIFS(F12:F43,$E12:$E43,"=1")</f>
        <v>8</v>
      </c>
      <c r="G44" s="65">
        <f>SUMIFS(G12:G43,$E12:$E43,"=1")</f>
        <v>2</v>
      </c>
      <c r="H44" s="454">
        <f>SUMIFS(H12:H43,$E12:$E43,"=1")</f>
        <v>10</v>
      </c>
      <c r="I44" s="67">
        <f>SUMIFS(I12:I43,$E12:$E43,"=1")</f>
        <v>2</v>
      </c>
      <c r="J44" s="68">
        <f>SUMIFS(J12:J43,$E12:$E43,"=1")+SUMIFS(J12:J43,$D12:$D43,"=DO",$E12:$E43,"=2")</f>
        <v>30</v>
      </c>
      <c r="K44" s="63"/>
      <c r="L44" s="64">
        <f>SUMIFS(L12:L43,$E12:$E43,"=1")</f>
        <v>8</v>
      </c>
      <c r="M44" s="65">
        <f>SUMIFS(M12:M43,$E12:$E43,"=1")</f>
        <v>2</v>
      </c>
      <c r="N44" s="66">
        <f>SUMIFS(N12:N43,$E12:$E43,"=1")</f>
        <v>10</v>
      </c>
      <c r="O44" s="67">
        <f>SUMIFS(O12:O43,$E12:$E43,"=1")</f>
        <v>4</v>
      </c>
      <c r="P44" s="68">
        <f>SUMIFS(P12:P43,$E12:$E43,"=1")+SUMIFS(P12:P43,$D12:$D43,"=DO",$E12:$E43,"=2")</f>
        <v>30</v>
      </c>
      <c r="Q44" s="63"/>
      <c r="R44" s="259"/>
    </row>
    <row r="45" spans="1:18" ht="15.75" thickBot="1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61"/>
    </row>
    <row r="46" spans="1:18" ht="15" customHeight="1" thickBot="1">
      <c r="A46" s="585" t="s">
        <v>36</v>
      </c>
      <c r="B46" s="586"/>
      <c r="C46" s="70"/>
      <c r="D46" s="70"/>
      <c r="E46" s="70"/>
      <c r="F46" s="71"/>
      <c r="G46" s="72"/>
      <c r="H46" s="73"/>
      <c r="I46" s="74"/>
      <c r="J46" s="75"/>
      <c r="K46" s="70"/>
      <c r="L46" s="71"/>
      <c r="M46" s="72"/>
      <c r="N46" s="73"/>
      <c r="O46" s="74"/>
      <c r="P46" s="75"/>
      <c r="Q46" s="70"/>
      <c r="R46" s="76"/>
    </row>
    <row r="47" spans="1:18" ht="15.75" thickBot="1">
      <c r="A47" s="445" t="s">
        <v>82</v>
      </c>
      <c r="B47" s="534" t="s">
        <v>226</v>
      </c>
      <c r="C47" s="339" t="s">
        <v>74</v>
      </c>
      <c r="D47" s="332" t="s">
        <v>64</v>
      </c>
      <c r="E47" s="333">
        <v>1</v>
      </c>
      <c r="F47" s="425">
        <v>1</v>
      </c>
      <c r="G47" s="426"/>
      <c r="H47" s="359">
        <v>1</v>
      </c>
      <c r="I47" s="360"/>
      <c r="J47" s="361">
        <v>1</v>
      </c>
      <c r="K47" s="333" t="s">
        <v>71</v>
      </c>
      <c r="L47" s="425">
        <v>1</v>
      </c>
      <c r="M47" s="358"/>
      <c r="N47" s="359">
        <v>1</v>
      </c>
      <c r="O47" s="447"/>
      <c r="P47" s="537">
        <v>1</v>
      </c>
      <c r="Q47" s="365" t="s">
        <v>71</v>
      </c>
      <c r="R47" s="60"/>
    </row>
    <row r="48" spans="1:18">
      <c r="A48" s="445" t="s">
        <v>83</v>
      </c>
      <c r="B48" s="534" t="s">
        <v>227</v>
      </c>
      <c r="C48" s="339" t="s">
        <v>74</v>
      </c>
      <c r="D48" s="332" t="s">
        <v>64</v>
      </c>
      <c r="E48" s="333">
        <v>1</v>
      </c>
      <c r="F48" s="427"/>
      <c r="G48" s="426"/>
      <c r="H48" s="359">
        <v>1</v>
      </c>
      <c r="I48" s="360"/>
      <c r="J48" s="361">
        <v>1</v>
      </c>
      <c r="K48" s="333" t="s">
        <v>71</v>
      </c>
      <c r="L48" s="425"/>
      <c r="M48" s="358"/>
      <c r="N48" s="359">
        <v>1</v>
      </c>
      <c r="O48" s="447"/>
      <c r="P48" s="537">
        <v>1</v>
      </c>
      <c r="Q48" s="365" t="s">
        <v>71</v>
      </c>
      <c r="R48" s="295"/>
    </row>
    <row r="49" spans="1:19" ht="25.5">
      <c r="A49" s="445" t="s">
        <v>84</v>
      </c>
      <c r="B49" s="534" t="s">
        <v>228</v>
      </c>
      <c r="C49" s="339" t="s">
        <v>74</v>
      </c>
      <c r="D49" s="332" t="s">
        <v>64</v>
      </c>
      <c r="E49" s="333">
        <v>0</v>
      </c>
      <c r="F49" s="427"/>
      <c r="G49" s="426"/>
      <c r="H49" s="359">
        <v>1</v>
      </c>
      <c r="I49" s="360"/>
      <c r="J49" s="361">
        <v>1</v>
      </c>
      <c r="K49" s="333" t="s">
        <v>71</v>
      </c>
      <c r="L49" s="425"/>
      <c r="M49" s="358"/>
      <c r="N49" s="359">
        <v>1</v>
      </c>
      <c r="O49" s="447"/>
      <c r="P49" s="361">
        <v>1</v>
      </c>
      <c r="Q49" s="333" t="s">
        <v>71</v>
      </c>
      <c r="R49" s="296"/>
    </row>
    <row r="50" spans="1:19" s="78" customFormat="1" ht="30">
      <c r="A50" s="245" t="s">
        <v>238</v>
      </c>
      <c r="B50" s="534" t="s">
        <v>242</v>
      </c>
      <c r="C50" s="243" t="s">
        <v>70</v>
      </c>
      <c r="D50" s="243" t="s">
        <v>64</v>
      </c>
      <c r="E50" s="244">
        <v>1</v>
      </c>
      <c r="F50" s="9"/>
      <c r="G50" s="10"/>
      <c r="H50" s="11"/>
      <c r="I50" s="12">
        <v>3</v>
      </c>
      <c r="J50" s="13">
        <v>3</v>
      </c>
      <c r="K50" s="244" t="s">
        <v>73</v>
      </c>
      <c r="L50" s="9"/>
      <c r="M50" s="10"/>
      <c r="N50" s="11"/>
      <c r="O50" s="12"/>
      <c r="P50" s="13"/>
      <c r="Q50" s="244"/>
      <c r="R50" s="297"/>
      <c r="S50" s="77"/>
    </row>
    <row r="51" spans="1:19" ht="18.75" customHeight="1">
      <c r="A51" s="245" t="s">
        <v>239</v>
      </c>
      <c r="B51" s="534" t="s">
        <v>243</v>
      </c>
      <c r="C51" s="243" t="s">
        <v>74</v>
      </c>
      <c r="D51" s="243" t="s">
        <v>64</v>
      </c>
      <c r="E51" s="244">
        <v>1</v>
      </c>
      <c r="F51" s="22"/>
      <c r="G51" s="17"/>
      <c r="H51" s="18"/>
      <c r="I51" s="19"/>
      <c r="J51" s="20"/>
      <c r="K51" s="15"/>
      <c r="L51" s="22">
        <v>1</v>
      </c>
      <c r="M51" s="17">
        <v>1</v>
      </c>
      <c r="N51" s="18"/>
      <c r="O51" s="19"/>
      <c r="P51" s="20">
        <v>3</v>
      </c>
      <c r="Q51" s="15" t="s">
        <v>73</v>
      </c>
      <c r="R51" s="8"/>
    </row>
    <row r="52" spans="1:19">
      <c r="A52" s="594" t="s">
        <v>240</v>
      </c>
      <c r="B52" s="534" t="s">
        <v>244</v>
      </c>
      <c r="C52" s="243" t="s">
        <v>70</v>
      </c>
      <c r="D52" s="243" t="s">
        <v>64</v>
      </c>
      <c r="E52" s="244">
        <v>1</v>
      </c>
      <c r="F52" s="16">
        <v>1</v>
      </c>
      <c r="G52" s="17">
        <v>1</v>
      </c>
      <c r="H52" s="18"/>
      <c r="I52" s="19"/>
      <c r="J52" s="13">
        <v>2</v>
      </c>
      <c r="K52" s="8" t="s">
        <v>73</v>
      </c>
      <c r="L52" s="16"/>
      <c r="M52" s="17"/>
      <c r="N52" s="18"/>
      <c r="O52" s="19"/>
      <c r="P52" s="13"/>
      <c r="Q52" s="8"/>
      <c r="R52" s="8"/>
    </row>
    <row r="53" spans="1:19" ht="30">
      <c r="A53" s="79" t="s">
        <v>241</v>
      </c>
      <c r="B53" s="534" t="s">
        <v>245</v>
      </c>
      <c r="C53" s="243" t="s">
        <v>70</v>
      </c>
      <c r="D53" s="243" t="s">
        <v>64</v>
      </c>
      <c r="E53" s="244">
        <v>1</v>
      </c>
      <c r="F53" s="22"/>
      <c r="G53" s="17"/>
      <c r="H53" s="18"/>
      <c r="I53" s="19"/>
      <c r="J53" s="20"/>
      <c r="K53" s="15"/>
      <c r="L53" s="16"/>
      <c r="M53" s="17"/>
      <c r="N53" s="18"/>
      <c r="O53" s="19">
        <v>3</v>
      </c>
      <c r="P53" s="13">
        <v>2</v>
      </c>
      <c r="Q53" s="8" t="s">
        <v>73</v>
      </c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 ht="15.75" thickBot="1">
      <c r="A56" s="83"/>
      <c r="B56" s="84"/>
      <c r="C56" s="85"/>
      <c r="D56" s="85"/>
      <c r="E56" s="86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" customHeight="1" thickBot="1">
      <c r="A57" s="87" t="s">
        <v>19</v>
      </c>
      <c r="B57" s="88"/>
      <c r="C57" s="88"/>
      <c r="D57" s="88"/>
      <c r="E57" s="89"/>
      <c r="F57" s="90">
        <f>SUMIFS(F47:F56,$D47:$D56,"=DF")</f>
        <v>2</v>
      </c>
      <c r="G57" s="91">
        <f>SUMIFS(G47:G56,$D47:$D56,"=DF")</f>
        <v>1</v>
      </c>
      <c r="H57" s="92">
        <f>SUMIFS(H47:H56,$D47:$D56,"=DF")</f>
        <v>3</v>
      </c>
      <c r="I57" s="93">
        <f>SUMIFS(I47:I56,$D47:$D56,"=DF")</f>
        <v>3</v>
      </c>
      <c r="J57" s="94">
        <f>SUMIFS(J47:J56,$D47:$D56,"=DF")</f>
        <v>8</v>
      </c>
      <c r="K57" s="95"/>
      <c r="L57" s="90">
        <f>SUMIFS(L47:L56,$D47:$D56,"=DF")</f>
        <v>2</v>
      </c>
      <c r="M57" s="91">
        <f>SUMIFS(M47:M56,$D47:$D56,"=DF")</f>
        <v>1</v>
      </c>
      <c r="N57" s="92">
        <f>SUMIFS(N47:N56,$D47:$D56,"=DF")</f>
        <v>3</v>
      </c>
      <c r="O57" s="93">
        <f>SUMIFS(O47:O56,$D47:$D56,"=DF")</f>
        <v>3</v>
      </c>
      <c r="P57" s="94">
        <f>SUMIFS(P47:P56,$D47:$D56,"=DF")</f>
        <v>8</v>
      </c>
      <c r="Q57" s="96"/>
      <c r="R57" s="96"/>
    </row>
    <row r="58" spans="1:19">
      <c r="A58" s="587" t="s">
        <v>87</v>
      </c>
      <c r="B58" s="587"/>
      <c r="C58" s="587"/>
      <c r="D58" s="587"/>
      <c r="E58" s="587"/>
      <c r="F58" s="587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</row>
    <row r="59" spans="1:19" ht="15" customHeight="1">
      <c r="A59" s="579" t="s">
        <v>229</v>
      </c>
      <c r="B59" s="579"/>
      <c r="C59" s="579"/>
      <c r="D59" s="579"/>
      <c r="E59" s="379"/>
      <c r="K59" s="379"/>
      <c r="Q59" s="379"/>
      <c r="R59" s="29"/>
    </row>
    <row r="60" spans="1:19" ht="15" customHeight="1">
      <c r="A60" s="568"/>
      <c r="B60" s="568"/>
      <c r="C60" s="568"/>
      <c r="D60" s="568"/>
      <c r="E60" s="568"/>
      <c r="F60" s="568"/>
      <c r="K60" s="379"/>
      <c r="Q60" s="379"/>
    </row>
    <row r="63" spans="1:19">
      <c r="A63" s="582" t="s">
        <v>51</v>
      </c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351"/>
    </row>
    <row r="64" spans="1:19" ht="77.25" customHeight="1">
      <c r="A64" s="584" t="s">
        <v>52</v>
      </c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</row>
    <row r="65" spans="1:18" ht="67.5" customHeight="1">
      <c r="A65" s="566" t="s">
        <v>53</v>
      </c>
      <c r="B65" s="567"/>
      <c r="C65" s="567"/>
      <c r="D65" s="567"/>
      <c r="E65" s="567"/>
      <c r="F65" s="567"/>
      <c r="K65" s="351"/>
      <c r="Q65" s="351"/>
      <c r="R65" s="351"/>
    </row>
    <row r="74" spans="1:18" ht="15.75" thickBot="1"/>
    <row r="75" spans="1:18" ht="15.75" thickBot="1">
      <c r="F75" s="569">
        <f>SUM(F44:I44)</f>
        <v>22</v>
      </c>
      <c r="G75" s="570"/>
      <c r="H75" s="570"/>
      <c r="I75" s="571"/>
      <c r="J75" s="573"/>
      <c r="K75" s="580"/>
      <c r="L75" s="569">
        <f>SUM(L44:O44)</f>
        <v>24</v>
      </c>
      <c r="M75" s="570"/>
      <c r="N75" s="570"/>
      <c r="O75" s="571"/>
      <c r="P75" s="264"/>
      <c r="Q75" s="265"/>
      <c r="R75" s="267">
        <f>SUMIF($E12:$E56,"=1",R12:R56)</f>
        <v>0</v>
      </c>
    </row>
  </sheetData>
  <mergeCells count="15">
    <mergeCell ref="A60:D60"/>
    <mergeCell ref="E60:F60"/>
    <mergeCell ref="F75:I75"/>
    <mergeCell ref="L75:O75"/>
    <mergeCell ref="J75:K75"/>
    <mergeCell ref="A63:Q63"/>
    <mergeCell ref="A64:R64"/>
    <mergeCell ref="A65:F65"/>
    <mergeCell ref="A59:D59"/>
    <mergeCell ref="A58:F58"/>
    <mergeCell ref="A46:B46"/>
    <mergeCell ref="L1:P1"/>
    <mergeCell ref="L2:P2"/>
    <mergeCell ref="G7:K7"/>
    <mergeCell ref="E9:M9"/>
  </mergeCells>
  <phoneticPr fontId="3" type="noConversion"/>
  <conditionalFormatting sqref="J58">
    <cfRule type="cellIs" dxfId="3" priority="2" operator="greaterThan">
      <formula>30</formula>
    </cfRule>
  </conditionalFormatting>
  <conditionalFormatting sqref="P58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4" fitToHeight="0" orientation="portrait" horizontalDpi="300" verticalDpi="300" r:id="rId1"/>
  <headerFooter alignWithMargins="0">
    <oddFooter>&amp;LRECTOR,
Prof.univ.dr. Cezar Ionuț SPÎNU&amp;CDECAN,
Conf.univ.dr. Anamaria PREDA&amp;RDIRECTOR DEPARTAMENT,
Prof.univ.dr. Alexandru BOUREANU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4"/>
  <sheetViews>
    <sheetView view="pageBreakPreview" topLeftCell="A28" zoomScaleSheetLayoutView="100" workbookViewId="0">
      <selection activeCell="A56" sqref="A56:Q59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5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5.5703125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60" t="s">
        <v>35</v>
      </c>
      <c r="M1" s="561"/>
      <c r="N1" s="561"/>
      <c r="O1" s="561"/>
      <c r="P1" s="561"/>
    </row>
    <row r="2" spans="1:18">
      <c r="A2" s="388" t="s">
        <v>59</v>
      </c>
      <c r="L2" s="560" t="s">
        <v>54</v>
      </c>
      <c r="M2" s="561"/>
      <c r="N2" s="561"/>
      <c r="O2" s="561"/>
      <c r="P2" s="561"/>
    </row>
    <row r="3" spans="1:18">
      <c r="A3" s="388" t="s">
        <v>60</v>
      </c>
    </row>
    <row r="4" spans="1:18">
      <c r="A4" s="503" t="s">
        <v>96</v>
      </c>
    </row>
    <row r="5" spans="1:18" ht="15.75" thickBot="1">
      <c r="A5" t="s">
        <v>97</v>
      </c>
    </row>
    <row r="6" spans="1:18" ht="15.75" thickBot="1">
      <c r="A6" t="s">
        <v>98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t="s">
        <v>99</v>
      </c>
      <c r="F7" s="38"/>
      <c r="G7" s="562" t="s">
        <v>30</v>
      </c>
      <c r="H7" s="563"/>
      <c r="I7" s="563"/>
      <c r="J7" s="563"/>
      <c r="K7" s="564"/>
      <c r="L7" s="39"/>
    </row>
    <row r="9" spans="1:18" ht="15.75" thickBot="1">
      <c r="E9" s="565" t="s">
        <v>58</v>
      </c>
      <c r="F9" s="565"/>
      <c r="G9" s="565"/>
      <c r="H9" s="565"/>
      <c r="I9" s="565"/>
      <c r="J9" s="565"/>
      <c r="K9" s="565"/>
      <c r="L9" s="565"/>
      <c r="M9" s="565"/>
    </row>
    <row r="10" spans="1:18" s="50" customFormat="1" ht="80.25" customHeight="1" thickBot="1">
      <c r="A10" s="40" t="s">
        <v>1</v>
      </c>
      <c r="B10" s="41" t="s">
        <v>2</v>
      </c>
      <c r="C10" s="42" t="s">
        <v>49</v>
      </c>
      <c r="D10" s="42" t="s">
        <v>48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39</v>
      </c>
    </row>
    <row r="11" spans="1:18" ht="15.75" thickBot="1">
      <c r="A11" s="51" t="s">
        <v>37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33"/>
      <c r="B12" s="389"/>
      <c r="C12" s="390"/>
      <c r="D12" s="390"/>
      <c r="E12" s="395"/>
      <c r="F12" s="391"/>
      <c r="G12" s="392"/>
      <c r="H12" s="393"/>
      <c r="I12" s="394"/>
      <c r="J12" s="432"/>
      <c r="K12" s="395"/>
      <c r="L12" s="396"/>
      <c r="M12" s="392"/>
      <c r="N12" s="393"/>
      <c r="O12" s="394"/>
      <c r="P12" s="432"/>
      <c r="Q12" s="395"/>
      <c r="R12" s="148"/>
    </row>
    <row r="13" spans="1:18">
      <c r="A13" s="433"/>
      <c r="B13" s="397"/>
      <c r="C13" s="398"/>
      <c r="D13" s="398"/>
      <c r="E13" s="404"/>
      <c r="F13" s="400"/>
      <c r="G13" s="401"/>
      <c r="H13" s="402"/>
      <c r="I13" s="403"/>
      <c r="J13" s="435"/>
      <c r="K13" s="404"/>
      <c r="L13" s="406"/>
      <c r="M13" s="401"/>
      <c r="N13" s="402"/>
      <c r="O13" s="403"/>
      <c r="P13" s="435"/>
      <c r="Q13" s="404"/>
      <c r="R13" s="148"/>
    </row>
    <row r="14" spans="1:18">
      <c r="A14" s="433"/>
      <c r="B14" s="397"/>
      <c r="C14" s="398"/>
      <c r="D14" s="398"/>
      <c r="E14" s="404"/>
      <c r="F14" s="400"/>
      <c r="G14" s="401"/>
      <c r="H14" s="402"/>
      <c r="I14" s="403"/>
      <c r="J14" s="435"/>
      <c r="K14" s="404"/>
      <c r="L14" s="406"/>
      <c r="M14" s="401"/>
      <c r="N14" s="402"/>
      <c r="O14" s="403"/>
      <c r="P14" s="435"/>
      <c r="Q14" s="404"/>
      <c r="R14" s="148"/>
    </row>
    <row r="15" spans="1:18">
      <c r="A15" s="475"/>
      <c r="B15" s="397"/>
      <c r="C15" s="398"/>
      <c r="D15" s="398"/>
      <c r="E15" s="404"/>
      <c r="F15" s="400"/>
      <c r="G15" s="401"/>
      <c r="H15" s="402"/>
      <c r="I15" s="403"/>
      <c r="J15" s="435"/>
      <c r="K15" s="404"/>
      <c r="L15" s="406"/>
      <c r="M15" s="401"/>
      <c r="N15" s="402"/>
      <c r="O15" s="403"/>
      <c r="P15" s="435"/>
      <c r="Q15" s="404"/>
      <c r="R15" s="148"/>
    </row>
    <row r="16" spans="1:18">
      <c r="A16" s="433"/>
      <c r="B16" s="397"/>
      <c r="C16" s="398"/>
      <c r="D16" s="398"/>
      <c r="E16" s="404"/>
      <c r="F16" s="400"/>
      <c r="G16" s="401"/>
      <c r="H16" s="402"/>
      <c r="I16" s="403"/>
      <c r="J16" s="435"/>
      <c r="K16" s="404"/>
      <c r="L16" s="406"/>
      <c r="M16" s="401"/>
      <c r="N16" s="402"/>
      <c r="O16" s="403"/>
      <c r="P16" s="435"/>
      <c r="Q16" s="404"/>
      <c r="R16" s="148"/>
    </row>
    <row r="17" spans="1:18">
      <c r="A17" s="433"/>
      <c r="B17" s="397"/>
      <c r="C17" s="398"/>
      <c r="D17" s="398"/>
      <c r="E17" s="404"/>
      <c r="F17" s="400"/>
      <c r="G17" s="401"/>
      <c r="H17" s="402"/>
      <c r="I17" s="403"/>
      <c r="J17" s="435"/>
      <c r="K17" s="404"/>
      <c r="L17" s="484"/>
      <c r="M17" s="485"/>
      <c r="N17" s="485"/>
      <c r="O17" s="486"/>
      <c r="P17" s="487"/>
      <c r="Q17" s="488"/>
      <c r="R17" s="148"/>
    </row>
    <row r="18" spans="1:18">
      <c r="A18" s="433"/>
      <c r="B18" s="397"/>
      <c r="C18" s="398"/>
      <c r="D18" s="398"/>
      <c r="E18" s="404"/>
      <c r="F18" s="400"/>
      <c r="G18" s="401"/>
      <c r="H18" s="402"/>
      <c r="I18" s="403"/>
      <c r="J18" s="435"/>
      <c r="K18" s="404"/>
      <c r="L18" s="406"/>
      <c r="M18" s="401"/>
      <c r="N18" s="402"/>
      <c r="O18" s="403"/>
      <c r="P18" s="435"/>
      <c r="Q18" s="404"/>
      <c r="R18" s="148"/>
    </row>
    <row r="19" spans="1:18">
      <c r="A19" s="489"/>
      <c r="B19" s="397"/>
      <c r="C19" s="398"/>
      <c r="D19" s="398"/>
      <c r="E19" s="404"/>
      <c r="F19" s="400"/>
      <c r="G19" s="401"/>
      <c r="H19" s="402"/>
      <c r="I19" s="403"/>
      <c r="J19" s="435"/>
      <c r="K19" s="404"/>
      <c r="L19" s="406"/>
      <c r="M19" s="401"/>
      <c r="N19" s="402"/>
      <c r="O19" s="403"/>
      <c r="P19" s="435"/>
      <c r="Q19" s="404"/>
      <c r="R19" s="148"/>
    </row>
    <row r="20" spans="1:18">
      <c r="A20" s="433"/>
      <c r="B20" s="397"/>
      <c r="C20" s="398"/>
      <c r="D20" s="398"/>
      <c r="E20" s="404"/>
      <c r="F20" s="400"/>
      <c r="G20" s="401"/>
      <c r="H20" s="402"/>
      <c r="I20" s="403"/>
      <c r="J20" s="435"/>
      <c r="K20" s="404"/>
      <c r="L20" s="406"/>
      <c r="M20" s="401"/>
      <c r="N20" s="402"/>
      <c r="O20" s="403"/>
      <c r="P20" s="435"/>
      <c r="Q20" s="404"/>
      <c r="R20" s="148"/>
    </row>
    <row r="21" spans="1:18">
      <c r="A21" s="433"/>
      <c r="B21" s="397"/>
      <c r="C21" s="398"/>
      <c r="D21" s="398"/>
      <c r="E21" s="404"/>
      <c r="F21" s="400"/>
      <c r="G21" s="401"/>
      <c r="H21" s="402"/>
      <c r="I21" s="403"/>
      <c r="J21" s="435"/>
      <c r="K21" s="404"/>
      <c r="L21" s="406"/>
      <c r="M21" s="401"/>
      <c r="N21" s="402"/>
      <c r="O21" s="403"/>
      <c r="P21" s="435"/>
      <c r="Q21" s="404"/>
      <c r="R21" s="148"/>
    </row>
    <row r="22" spans="1:18">
      <c r="A22" s="433"/>
      <c r="B22" s="397"/>
      <c r="C22" s="398"/>
      <c r="D22" s="398"/>
      <c r="E22" s="404"/>
      <c r="F22" s="400"/>
      <c r="G22" s="401"/>
      <c r="H22" s="402"/>
      <c r="I22" s="403"/>
      <c r="J22" s="435"/>
      <c r="K22" s="404"/>
      <c r="L22" s="406"/>
      <c r="M22" s="401"/>
      <c r="N22" s="402"/>
      <c r="O22" s="403"/>
      <c r="P22" s="435"/>
      <c r="Q22" s="404"/>
      <c r="R22" s="148"/>
    </row>
    <row r="23" spans="1:18">
      <c r="A23" s="433"/>
      <c r="B23" s="397"/>
      <c r="C23" s="398"/>
      <c r="D23" s="398"/>
      <c r="E23" s="404"/>
      <c r="F23" s="400"/>
      <c r="G23" s="401"/>
      <c r="H23" s="402"/>
      <c r="I23" s="403"/>
      <c r="J23" s="435"/>
      <c r="K23" s="404"/>
      <c r="L23" s="406"/>
      <c r="M23" s="401"/>
      <c r="N23" s="402"/>
      <c r="O23" s="403"/>
      <c r="P23" s="435"/>
      <c r="Q23" s="404"/>
      <c r="R23" s="148"/>
    </row>
    <row r="24" spans="1:18">
      <c r="A24" s="433"/>
      <c r="B24" s="397"/>
      <c r="C24" s="398"/>
      <c r="D24" s="398"/>
      <c r="E24" s="404"/>
      <c r="F24" s="400"/>
      <c r="G24" s="401"/>
      <c r="H24" s="402"/>
      <c r="I24" s="403"/>
      <c r="J24" s="435"/>
      <c r="K24" s="404"/>
      <c r="L24" s="406"/>
      <c r="M24" s="441"/>
      <c r="N24" s="476"/>
      <c r="O24" s="442"/>
      <c r="P24" s="477"/>
      <c r="Q24" s="404"/>
      <c r="R24" s="148"/>
    </row>
    <row r="25" spans="1:18">
      <c r="A25" s="433"/>
      <c r="B25" s="397"/>
      <c r="C25" s="399"/>
      <c r="D25" s="399"/>
      <c r="E25" s="412"/>
      <c r="F25" s="400"/>
      <c r="G25" s="401"/>
      <c r="H25" s="402"/>
      <c r="I25" s="403"/>
      <c r="J25" s="435"/>
      <c r="K25" s="404"/>
      <c r="L25" s="400"/>
      <c r="M25" s="401"/>
      <c r="N25" s="402"/>
      <c r="O25" s="403"/>
      <c r="P25" s="435"/>
      <c r="Q25" s="404"/>
      <c r="R25" s="148"/>
    </row>
    <row r="26" spans="1:18">
      <c r="A26" s="433"/>
      <c r="B26" s="397"/>
      <c r="C26" s="398"/>
      <c r="D26" s="398"/>
      <c r="E26" s="404"/>
      <c r="F26" s="478"/>
      <c r="G26" s="436"/>
      <c r="H26" s="437"/>
      <c r="I26" s="438"/>
      <c r="J26" s="439"/>
      <c r="K26" s="440"/>
      <c r="L26" s="400"/>
      <c r="M26" s="401"/>
      <c r="N26" s="402"/>
      <c r="O26" s="403"/>
      <c r="P26" s="435"/>
      <c r="Q26" s="404"/>
      <c r="R26" s="148"/>
    </row>
    <row r="27" spans="1:18">
      <c r="A27" s="433"/>
      <c r="B27" s="397"/>
      <c r="C27" s="398"/>
      <c r="D27" s="398"/>
      <c r="E27" s="404"/>
      <c r="F27" s="478"/>
      <c r="G27" s="436"/>
      <c r="H27" s="437"/>
      <c r="I27" s="438"/>
      <c r="J27" s="439"/>
      <c r="K27" s="440"/>
      <c r="L27" s="400"/>
      <c r="M27" s="401"/>
      <c r="N27" s="402"/>
      <c r="O27" s="403"/>
      <c r="P27" s="435"/>
      <c r="Q27" s="404"/>
      <c r="R27" s="148"/>
    </row>
    <row r="28" spans="1:18">
      <c r="A28" s="475"/>
      <c r="B28" s="397"/>
      <c r="C28" s="398"/>
      <c r="D28" s="398"/>
      <c r="E28" s="404"/>
      <c r="F28" s="458"/>
      <c r="G28" s="457"/>
      <c r="H28" s="457"/>
      <c r="I28" s="405"/>
      <c r="J28" s="458"/>
      <c r="K28" s="405"/>
      <c r="L28" s="400"/>
      <c r="M28" s="401"/>
      <c r="N28" s="402"/>
      <c r="O28" s="403"/>
      <c r="P28" s="435"/>
      <c r="Q28" s="404"/>
      <c r="R28" s="148"/>
    </row>
    <row r="29" spans="1:18">
      <c r="A29" s="433"/>
      <c r="B29" s="397"/>
      <c r="C29" s="398"/>
      <c r="D29" s="398"/>
      <c r="E29" s="404"/>
      <c r="F29" s="458"/>
      <c r="G29" s="457"/>
      <c r="H29" s="457"/>
      <c r="I29" s="405"/>
      <c r="J29" s="458"/>
      <c r="K29" s="405"/>
      <c r="L29" s="400"/>
      <c r="M29" s="401"/>
      <c r="N29" s="402"/>
      <c r="O29" s="403"/>
      <c r="P29" s="435"/>
      <c r="Q29" s="404"/>
      <c r="R29" s="148"/>
    </row>
    <row r="30" spans="1:18">
      <c r="A30" s="433"/>
      <c r="B30" s="397"/>
      <c r="C30" s="398"/>
      <c r="D30" s="398"/>
      <c r="E30" s="404"/>
      <c r="F30" s="458"/>
      <c r="G30" s="457"/>
      <c r="H30" s="457"/>
      <c r="I30" s="405"/>
      <c r="J30" s="458"/>
      <c r="K30" s="405"/>
      <c r="L30" s="400"/>
      <c r="M30" s="401"/>
      <c r="N30" s="402"/>
      <c r="O30" s="403"/>
      <c r="P30" s="435"/>
      <c r="Q30" s="404"/>
      <c r="R30" s="148"/>
    </row>
    <row r="31" spans="1:18">
      <c r="A31" s="433"/>
      <c r="B31" s="397"/>
      <c r="C31" s="398"/>
      <c r="D31" s="398"/>
      <c r="E31" s="404"/>
      <c r="F31" s="458"/>
      <c r="G31" s="457"/>
      <c r="H31" s="457"/>
      <c r="I31" s="405"/>
      <c r="J31" s="458"/>
      <c r="K31" s="405"/>
      <c r="L31" s="400"/>
      <c r="M31" s="401"/>
      <c r="N31" s="402"/>
      <c r="O31" s="403"/>
      <c r="P31" s="435"/>
      <c r="Q31" s="404"/>
      <c r="R31" s="148"/>
    </row>
    <row r="32" spans="1:18">
      <c r="A32" s="489"/>
      <c r="B32" s="397"/>
      <c r="C32" s="398"/>
      <c r="D32" s="398"/>
      <c r="E32" s="404"/>
      <c r="F32" s="458"/>
      <c r="G32" s="457"/>
      <c r="H32" s="457"/>
      <c r="I32" s="405"/>
      <c r="J32" s="458"/>
      <c r="K32" s="405"/>
      <c r="L32" s="400"/>
      <c r="M32" s="401"/>
      <c r="N32" s="402"/>
      <c r="O32" s="403"/>
      <c r="P32" s="435"/>
      <c r="Q32" s="404"/>
      <c r="R32" s="148"/>
    </row>
    <row r="33" spans="1:18">
      <c r="A33" s="433"/>
      <c r="B33" s="397"/>
      <c r="C33" s="398"/>
      <c r="D33" s="398"/>
      <c r="E33" s="404"/>
      <c r="F33" s="458"/>
      <c r="G33" s="457"/>
      <c r="H33" s="457"/>
      <c r="I33" s="405"/>
      <c r="J33" s="458"/>
      <c r="K33" s="405"/>
      <c r="L33" s="400"/>
      <c r="M33" s="401"/>
      <c r="N33" s="402"/>
      <c r="O33" s="403"/>
      <c r="P33" s="435"/>
      <c r="Q33" s="404"/>
      <c r="R33" s="148"/>
    </row>
    <row r="34" spans="1:18">
      <c r="A34" s="433"/>
      <c r="B34" s="397"/>
      <c r="C34" s="398"/>
      <c r="D34" s="398"/>
      <c r="E34" s="404"/>
      <c r="F34" s="458"/>
      <c r="G34" s="457"/>
      <c r="H34" s="457"/>
      <c r="I34" s="405"/>
      <c r="J34" s="458"/>
      <c r="K34" s="405"/>
      <c r="L34" s="400"/>
      <c r="M34" s="401"/>
      <c r="N34" s="402"/>
      <c r="O34" s="403"/>
      <c r="P34" s="435"/>
      <c r="Q34" s="404"/>
      <c r="R34" s="148"/>
    </row>
    <row r="35" spans="1:18">
      <c r="A35" s="433"/>
      <c r="B35" s="397"/>
      <c r="C35" s="410"/>
      <c r="D35" s="398"/>
      <c r="E35" s="404"/>
      <c r="F35" s="458"/>
      <c r="G35" s="457"/>
      <c r="H35" s="457"/>
      <c r="I35" s="405"/>
      <c r="J35" s="458"/>
      <c r="K35" s="405"/>
      <c r="L35" s="400"/>
      <c r="M35" s="401"/>
      <c r="N35" s="402"/>
      <c r="O35" s="403"/>
      <c r="P35" s="435"/>
      <c r="Q35" s="404"/>
      <c r="R35" s="148"/>
    </row>
    <row r="36" spans="1:18">
      <c r="A36" s="433"/>
      <c r="B36" s="397"/>
      <c r="C36" s="410"/>
      <c r="D36" s="398"/>
      <c r="E36" s="404"/>
      <c r="F36" s="458"/>
      <c r="G36" s="457"/>
      <c r="H36" s="457"/>
      <c r="I36" s="405"/>
      <c r="J36" s="458"/>
      <c r="K36" s="405"/>
      <c r="L36" s="400"/>
      <c r="M36" s="401"/>
      <c r="N36" s="402"/>
      <c r="O36" s="403"/>
      <c r="P36" s="435"/>
      <c r="Q36" s="404"/>
      <c r="R36" s="459"/>
    </row>
    <row r="37" spans="1:18">
      <c r="A37" s="433"/>
      <c r="B37" s="397"/>
      <c r="C37" s="398"/>
      <c r="D37" s="398"/>
      <c r="E37" s="409"/>
      <c r="F37" s="458"/>
      <c r="G37" s="457"/>
      <c r="H37" s="457"/>
      <c r="I37" s="405"/>
      <c r="J37" s="458"/>
      <c r="K37" s="405"/>
      <c r="L37" s="400"/>
      <c r="M37" s="401"/>
      <c r="N37" s="402"/>
      <c r="O37" s="12"/>
      <c r="P37" s="435"/>
      <c r="Q37" s="404"/>
      <c r="R37" s="459"/>
    </row>
    <row r="38" spans="1:18">
      <c r="A38" s="490"/>
      <c r="B38" s="398"/>
      <c r="C38" s="398"/>
      <c r="D38" s="398"/>
      <c r="E38" s="418"/>
      <c r="F38" s="491"/>
      <c r="G38" s="492"/>
      <c r="H38" s="492"/>
      <c r="I38" s="493"/>
      <c r="J38" s="457"/>
      <c r="K38" s="494"/>
      <c r="L38" s="419"/>
      <c r="M38" s="420"/>
      <c r="N38" s="495"/>
      <c r="O38" s="496"/>
      <c r="P38" s="435"/>
      <c r="Q38" s="404"/>
      <c r="R38" s="148"/>
    </row>
    <row r="39" spans="1:18">
      <c r="A39" s="5"/>
      <c r="B39" s="242"/>
      <c r="C39" s="243"/>
      <c r="D39" s="243"/>
      <c r="E39" s="244"/>
      <c r="F39" s="497"/>
      <c r="G39" s="498"/>
      <c r="H39" s="498"/>
      <c r="I39" s="499"/>
      <c r="J39" s="500"/>
      <c r="K39" s="499"/>
      <c r="L39" s="501"/>
      <c r="M39" s="502"/>
      <c r="N39" s="376"/>
      <c r="O39" s="374"/>
      <c r="P39" s="375"/>
      <c r="Q39" s="404"/>
      <c r="R39" s="60"/>
    </row>
    <row r="40" spans="1:18" ht="15.75" thickBot="1">
      <c r="A40" s="460"/>
      <c r="B40" s="352"/>
      <c r="C40" s="352"/>
      <c r="D40" s="352"/>
      <c r="E40" s="352"/>
      <c r="F40" s="461"/>
      <c r="G40" s="372"/>
      <c r="H40" s="373"/>
      <c r="I40" s="462"/>
      <c r="J40" s="463"/>
      <c r="K40" s="352"/>
      <c r="L40" s="461"/>
      <c r="M40" s="372"/>
      <c r="N40" s="373"/>
      <c r="O40" s="462"/>
      <c r="P40" s="463"/>
      <c r="Q40" s="15"/>
      <c r="R40" s="60"/>
    </row>
    <row r="41" spans="1:18" ht="15.75" thickBot="1">
      <c r="A41" s="61" t="s">
        <v>19</v>
      </c>
      <c r="B41" s="383"/>
      <c r="C41" s="383"/>
      <c r="D41" s="383"/>
      <c r="E41" s="384"/>
      <c r="F41" s="64">
        <f>SUMIFS(F12:F40,$E12:$E40,"=1")</f>
        <v>0</v>
      </c>
      <c r="G41" s="65">
        <f>SUMIFS(G12:G40,$E12:$E40,"=1")</f>
        <v>0</v>
      </c>
      <c r="H41" s="66">
        <f>SUMIFS(H12:H40,$E12:$E40,"=1")</f>
        <v>0</v>
      </c>
      <c r="I41" s="67">
        <f>SUMIFS(I12:I40,$E12:$E40,"=1")</f>
        <v>0</v>
      </c>
      <c r="J41" s="385">
        <f>SUMIFS(J12:J40,$E12:$E40,"=1")+SUMIFS(J12:J40,$D12:$D40,"=DO",$E12:$E40,"=2")</f>
        <v>0</v>
      </c>
      <c r="K41" s="384"/>
      <c r="L41" s="64">
        <f>SUMIFS(L12:L40,$E12:$E40,"=1")</f>
        <v>0</v>
      </c>
      <c r="M41" s="65">
        <f>SUMIFS(M12:M40,$E12:$E40,"=1")</f>
        <v>0</v>
      </c>
      <c r="N41" s="66">
        <f>SUMIFS(N12:N40,$E12:$E40,"=1")</f>
        <v>0</v>
      </c>
      <c r="O41" s="67">
        <f>SUMIFS(O12:O40,$E12:$E40,"=1")</f>
        <v>0</v>
      </c>
      <c r="P41" s="385">
        <f>SUMIFS(P12:P40,$E12:$E40,"=1")+SUMIFS(P12:P40,$D12:$D40,"=DO",$E12:$E40,"=2")</f>
        <v>0</v>
      </c>
      <c r="Q41" s="384"/>
      <c r="R41" s="259"/>
    </row>
    <row r="42" spans="1:18" ht="15.75" thickBot="1">
      <c r="A42" s="6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52"/>
    </row>
    <row r="43" spans="1:18" ht="15.75" thickBot="1">
      <c r="A43" s="585" t="s">
        <v>36</v>
      </c>
      <c r="B43" s="588"/>
      <c r="C43" s="70"/>
      <c r="D43" s="70"/>
      <c r="E43" s="70"/>
      <c r="F43" s="71"/>
      <c r="G43" s="72"/>
      <c r="H43" s="73"/>
      <c r="I43" s="74"/>
      <c r="J43" s="75"/>
      <c r="K43" s="70"/>
      <c r="L43" s="71"/>
      <c r="M43" s="72"/>
      <c r="N43" s="73"/>
      <c r="O43" s="74"/>
      <c r="P43" s="75"/>
      <c r="Q43" s="70"/>
      <c r="R43" s="76"/>
    </row>
    <row r="44" spans="1:18" ht="15" customHeight="1">
      <c r="A44" s="481"/>
      <c r="B44" s="446"/>
      <c r="C44" s="362"/>
      <c r="D44" s="362"/>
      <c r="E44" s="363"/>
      <c r="F44" s="482"/>
      <c r="G44" s="483"/>
      <c r="H44" s="359"/>
      <c r="I44" s="360"/>
      <c r="J44" s="361"/>
      <c r="K44" s="333"/>
      <c r="L44" s="425"/>
      <c r="M44" s="358"/>
      <c r="N44" s="359"/>
      <c r="O44" s="360"/>
      <c r="P44" s="361"/>
      <c r="Q44" s="479"/>
      <c r="R44" s="295"/>
    </row>
    <row r="45" spans="1:18" ht="15" customHeight="1">
      <c r="A45" s="353"/>
      <c r="B45" s="242"/>
      <c r="C45" s="243"/>
      <c r="D45" s="243"/>
      <c r="E45" s="244"/>
      <c r="F45" s="9"/>
      <c r="G45" s="10"/>
      <c r="H45" s="11"/>
      <c r="I45" s="12"/>
      <c r="J45" s="13"/>
      <c r="K45" s="244"/>
      <c r="L45" s="9"/>
      <c r="M45" s="10"/>
      <c r="N45" s="11"/>
      <c r="O45" s="12"/>
      <c r="P45" s="13"/>
      <c r="Q45" s="244"/>
      <c r="R45" s="60"/>
    </row>
    <row r="46" spans="1:18" ht="15" customHeight="1">
      <c r="A46" s="245"/>
      <c r="B46" s="242"/>
      <c r="C46" s="243"/>
      <c r="D46" s="243"/>
      <c r="E46" s="244"/>
      <c r="F46" s="9"/>
      <c r="G46" s="10"/>
      <c r="H46" s="11"/>
      <c r="I46" s="12"/>
      <c r="J46" s="13"/>
      <c r="K46" s="244"/>
      <c r="L46" s="9"/>
      <c r="M46" s="10"/>
      <c r="N46" s="11"/>
      <c r="O46" s="12"/>
      <c r="P46" s="13"/>
      <c r="Q46" s="244"/>
      <c r="R46" s="60"/>
    </row>
    <row r="47" spans="1:18" ht="15" customHeight="1">
      <c r="A47" s="5"/>
      <c r="B47" s="6"/>
      <c r="C47" s="14"/>
      <c r="D47" s="14"/>
      <c r="E47" s="8"/>
      <c r="F47" s="16"/>
      <c r="G47" s="153"/>
      <c r="H47" s="154"/>
      <c r="I47" s="155"/>
      <c r="J47" s="20"/>
      <c r="K47" s="15"/>
      <c r="L47" s="16"/>
      <c r="M47" s="153"/>
      <c r="N47" s="154"/>
      <c r="O47" s="155"/>
      <c r="P47" s="13"/>
      <c r="Q47" s="8"/>
      <c r="R47" s="60"/>
    </row>
    <row r="48" spans="1:18" ht="15" customHeight="1">
      <c r="A48" s="298"/>
      <c r="B48" s="299"/>
      <c r="C48" s="300"/>
      <c r="D48" s="300"/>
      <c r="E48" s="301"/>
      <c r="F48" s="302"/>
      <c r="G48" s="303"/>
      <c r="H48" s="304"/>
      <c r="I48" s="305"/>
      <c r="J48" s="299"/>
      <c r="K48" s="301"/>
      <c r="L48" s="302"/>
      <c r="M48" s="303"/>
      <c r="N48" s="304"/>
      <c r="O48" s="305"/>
      <c r="P48" s="299"/>
      <c r="Q48" s="301"/>
      <c r="R48" s="306"/>
    </row>
    <row r="49" spans="1:18" ht="15" customHeight="1">
      <c r="A49" s="156"/>
      <c r="B49" s="80"/>
      <c r="C49" s="81"/>
      <c r="D49" s="81"/>
      <c r="E49" s="82"/>
      <c r="F49" s="103"/>
      <c r="G49" s="104"/>
      <c r="H49" s="105"/>
      <c r="I49" s="106"/>
      <c r="J49" s="157"/>
      <c r="K49" s="82"/>
      <c r="L49" s="103"/>
      <c r="M49" s="104"/>
      <c r="N49" s="105"/>
      <c r="O49" s="106"/>
      <c r="P49" s="157"/>
      <c r="Q49" s="82"/>
      <c r="R49" s="82"/>
    </row>
    <row r="50" spans="1:18" ht="15" customHeight="1">
      <c r="A50" s="156"/>
      <c r="B50" s="80"/>
      <c r="C50" s="81"/>
      <c r="D50" s="81"/>
      <c r="E50" s="82"/>
      <c r="F50" s="103"/>
      <c r="G50" s="104"/>
      <c r="H50" s="105"/>
      <c r="I50" s="106"/>
      <c r="J50" s="157"/>
      <c r="K50" s="82"/>
      <c r="L50" s="103"/>
      <c r="M50" s="104"/>
      <c r="N50" s="105"/>
      <c r="O50" s="106"/>
      <c r="P50" s="157"/>
      <c r="Q50" s="82"/>
      <c r="R50" s="82"/>
    </row>
    <row r="51" spans="1:18" ht="15" customHeight="1">
      <c r="A51" s="156"/>
      <c r="B51" s="80"/>
      <c r="C51" s="81"/>
      <c r="D51" s="81"/>
      <c r="E51" s="82"/>
      <c r="F51" s="103"/>
      <c r="G51" s="104"/>
      <c r="H51" s="105"/>
      <c r="I51" s="106"/>
      <c r="J51" s="157"/>
      <c r="K51" s="82"/>
      <c r="L51" s="103"/>
      <c r="M51" s="104"/>
      <c r="N51" s="105"/>
      <c r="O51" s="106"/>
      <c r="P51" s="157"/>
      <c r="Q51" s="82"/>
      <c r="R51" s="82"/>
    </row>
    <row r="52" spans="1:18" ht="15" customHeight="1">
      <c r="A52" s="156"/>
      <c r="B52" s="80"/>
      <c r="C52" s="81"/>
      <c r="D52" s="81"/>
      <c r="E52" s="82"/>
      <c r="F52" s="103"/>
      <c r="G52" s="104"/>
      <c r="H52" s="105"/>
      <c r="I52" s="106"/>
      <c r="J52" s="157"/>
      <c r="K52" s="82"/>
      <c r="L52" s="103"/>
      <c r="M52" s="104"/>
      <c r="N52" s="105"/>
      <c r="O52" s="106"/>
      <c r="P52" s="157"/>
      <c r="Q52" s="82"/>
      <c r="R52" s="82"/>
    </row>
    <row r="53" spans="1:18" ht="15" customHeight="1" thickBot="1">
      <c r="A53" s="158"/>
      <c r="B53" s="159"/>
      <c r="C53" s="160"/>
      <c r="D53" s="160"/>
      <c r="E53" s="161"/>
      <c r="F53" s="162"/>
      <c r="G53" s="163"/>
      <c r="H53" s="164"/>
      <c r="I53" s="165"/>
      <c r="J53" s="166"/>
      <c r="K53" s="161"/>
      <c r="L53" s="162"/>
      <c r="M53" s="163"/>
      <c r="N53" s="164"/>
      <c r="O53" s="165"/>
      <c r="P53" s="166"/>
      <c r="Q53" s="161"/>
      <c r="R53" s="161"/>
    </row>
    <row r="54" spans="1:18" ht="14.25" customHeight="1" thickBot="1">
      <c r="A54" s="87" t="s">
        <v>19</v>
      </c>
      <c r="B54" s="88"/>
      <c r="C54" s="88"/>
      <c r="D54" s="88"/>
      <c r="E54" s="89"/>
      <c r="F54" s="90">
        <f>SUMIFS(F44:F53,$D44:$D53,"=DF")</f>
        <v>0</v>
      </c>
      <c r="G54" s="91">
        <f>SUMIFS(G44:G53,$D44:$D53,"=DF")</f>
        <v>0</v>
      </c>
      <c r="H54" s="92">
        <f>SUMIFS(H44:H53,$D44:$D53,"=DF")</f>
        <v>0</v>
      </c>
      <c r="I54" s="93">
        <f>SUMIFS(I44:I53,$D44:$D53,"=DF")</f>
        <v>0</v>
      </c>
      <c r="J54" s="94">
        <f>SUMIFS(J44:J53,$D44:$D53,"=DF")</f>
        <v>0</v>
      </c>
      <c r="K54" s="95"/>
      <c r="L54" s="90">
        <f>SUMIFS(L44:L53,$D44:$D53,"=DF")</f>
        <v>0</v>
      </c>
      <c r="M54" s="91">
        <f>SUMIFS(M44:M53,$D44:$D53,"=DF")</f>
        <v>0</v>
      </c>
      <c r="N54" s="92">
        <f>SUMIFS(N44:N53,$D44:$D53,"=DF")</f>
        <v>0</v>
      </c>
      <c r="O54" s="93">
        <f>SUMIFS(O44:O53,$D44:$D53,"=DF")</f>
        <v>0</v>
      </c>
      <c r="P54" s="94">
        <f>SUMIFS(P44:P53,$D44:$D53,"=DF")</f>
        <v>0</v>
      </c>
      <c r="Q54" s="96"/>
      <c r="R54" s="96"/>
    </row>
    <row r="55" spans="1:18" ht="15" customHeight="1">
      <c r="A55" s="235"/>
      <c r="B55" s="236"/>
      <c r="C55" s="236"/>
      <c r="D55" s="236"/>
      <c r="E55" s="236"/>
      <c r="F55" s="237"/>
      <c r="G55" s="238"/>
      <c r="H55" s="239"/>
      <c r="I55" s="240"/>
      <c r="J55" s="241"/>
      <c r="K55" s="236"/>
      <c r="L55" s="237"/>
      <c r="M55" s="238"/>
      <c r="N55" s="239"/>
      <c r="O55" s="240"/>
      <c r="P55" s="241"/>
      <c r="Q55" s="236"/>
    </row>
    <row r="56" spans="1:18" ht="15" customHeight="1">
      <c r="A56" s="579"/>
      <c r="B56" s="579"/>
      <c r="C56" s="379"/>
      <c r="D56" s="379"/>
      <c r="E56" s="379"/>
      <c r="F56" s="138"/>
      <c r="G56" s="139"/>
      <c r="H56" s="140"/>
      <c r="I56" s="141"/>
      <c r="J56" s="559"/>
      <c r="K56" s="559"/>
      <c r="L56" s="138"/>
      <c r="M56" s="139"/>
      <c r="N56" s="140"/>
      <c r="O56" s="141"/>
      <c r="Q56" s="379"/>
      <c r="R56" s="29"/>
    </row>
    <row r="57" spans="1:18" ht="15" customHeight="1">
      <c r="A57" s="584"/>
      <c r="B57" s="589"/>
      <c r="C57" s="589"/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</row>
    <row r="58" spans="1:18" ht="15" customHeight="1">
      <c r="A58" s="579"/>
      <c r="B58" s="579"/>
      <c r="C58" s="579"/>
      <c r="D58" s="579"/>
      <c r="E58" s="379"/>
      <c r="K58" s="379"/>
      <c r="Q58" s="379"/>
    </row>
    <row r="59" spans="1:18" ht="15" customHeight="1"/>
    <row r="60" spans="1:18" ht="15" customHeight="1">
      <c r="A60" s="582" t="s">
        <v>51</v>
      </c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351"/>
    </row>
    <row r="61" spans="1:18" ht="80.25" customHeight="1">
      <c r="A61" s="584" t="s">
        <v>52</v>
      </c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</row>
    <row r="62" spans="1:18" ht="60" customHeight="1">
      <c r="A62" s="566" t="s">
        <v>53</v>
      </c>
      <c r="B62" s="567"/>
      <c r="C62" s="567"/>
      <c r="D62" s="567"/>
      <c r="E62" s="567"/>
      <c r="F62" s="567"/>
      <c r="K62" s="351"/>
      <c r="Q62" s="351"/>
      <c r="R62" s="351"/>
    </row>
    <row r="63" spans="1:18" ht="15" customHeight="1"/>
    <row r="64" spans="1:18" ht="15" customHeight="1"/>
    <row r="65" spans="1:19" ht="15" customHeight="1"/>
    <row r="66" spans="1:19" ht="15" customHeight="1"/>
    <row r="67" spans="1:19" ht="15" customHeight="1"/>
    <row r="68" spans="1:19" s="78" customFormat="1" ht="15" customHeight="1">
      <c r="A68" s="3"/>
      <c r="B68" s="23"/>
      <c r="C68" s="23"/>
      <c r="D68" s="23"/>
      <c r="E68" s="23"/>
      <c r="F68" s="24"/>
      <c r="G68" s="25"/>
      <c r="H68" s="26"/>
      <c r="I68" s="27"/>
      <c r="J68" s="28"/>
      <c r="K68" s="23"/>
      <c r="L68" s="24"/>
      <c r="M68" s="25"/>
      <c r="N68" s="26"/>
      <c r="O68" s="27"/>
      <c r="P68" s="28"/>
      <c r="Q68" s="23"/>
      <c r="R68" s="262"/>
      <c r="S68" s="77"/>
    </row>
    <row r="69" spans="1:19" ht="15" customHeight="1"/>
    <row r="70" spans="1:19" ht="15" customHeight="1"/>
    <row r="71" spans="1:19" ht="15.75" thickBot="1">
      <c r="F71" s="138"/>
      <c r="G71" s="139"/>
      <c r="H71" s="140"/>
      <c r="I71" s="141"/>
      <c r="J71" s="142"/>
      <c r="K71" s="143"/>
      <c r="L71" s="138"/>
      <c r="M71" s="139"/>
      <c r="N71" s="140"/>
      <c r="O71" s="141"/>
    </row>
    <row r="72" spans="1:19" ht="15.75" thickBot="1">
      <c r="F72" s="569">
        <f>SUM(F41:I41)</f>
        <v>0</v>
      </c>
      <c r="G72" s="570"/>
      <c r="H72" s="570"/>
      <c r="I72" s="571"/>
      <c r="J72" s="142"/>
      <c r="K72" s="143"/>
      <c r="L72" s="569">
        <f>SUM(L41:O41)</f>
        <v>0</v>
      </c>
      <c r="M72" s="570"/>
      <c r="N72" s="570"/>
      <c r="O72" s="571"/>
      <c r="R72" s="267">
        <f>SUMIF($E12:$E53,"=1",R12:R53)</f>
        <v>0</v>
      </c>
    </row>
    <row r="73" spans="1:19">
      <c r="F73" s="138"/>
      <c r="G73" s="139"/>
      <c r="H73" s="140"/>
      <c r="I73" s="141"/>
      <c r="J73" s="559"/>
      <c r="K73" s="559"/>
      <c r="L73" s="138"/>
      <c r="M73" s="139"/>
      <c r="N73" s="140"/>
      <c r="O73" s="141"/>
    </row>
    <row r="74" spans="1:19">
      <c r="F74" s="138"/>
      <c r="G74" s="139"/>
      <c r="H74" s="140"/>
      <c r="I74" s="141"/>
      <c r="J74" s="142"/>
      <c r="K74" s="143"/>
      <c r="L74" s="138"/>
      <c r="M74" s="139"/>
      <c r="N74" s="140"/>
      <c r="O74" s="141"/>
    </row>
  </sheetData>
  <mergeCells count="15">
    <mergeCell ref="A43:B43"/>
    <mergeCell ref="J73:K73"/>
    <mergeCell ref="F72:I72"/>
    <mergeCell ref="L72:O72"/>
    <mergeCell ref="L1:P1"/>
    <mergeCell ref="L2:P2"/>
    <mergeCell ref="G7:K7"/>
    <mergeCell ref="E9:M9"/>
    <mergeCell ref="A57:Q57"/>
    <mergeCell ref="A60:Q60"/>
    <mergeCell ref="A61:R61"/>
    <mergeCell ref="A62:F62"/>
    <mergeCell ref="A56:B56"/>
    <mergeCell ref="J56:K56"/>
    <mergeCell ref="A58:D58"/>
  </mergeCells>
  <phoneticPr fontId="3" type="noConversion"/>
  <conditionalFormatting sqref="J55:J56">
    <cfRule type="cellIs" dxfId="1" priority="2" operator="greaterThan">
      <formula>30</formula>
    </cfRule>
  </conditionalFormatting>
  <conditionalFormatting sqref="P55:P56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DEPARTAMENT,Prof.univ.dr. Alexandru BOUREANU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7"/>
  <sheetViews>
    <sheetView topLeftCell="A5" zoomScaleSheetLayoutView="50" workbookViewId="0">
      <selection activeCell="F12" sqref="F12"/>
    </sheetView>
  </sheetViews>
  <sheetFormatPr defaultColWidth="9.140625" defaultRowHeight="15"/>
  <cols>
    <col min="1" max="1" width="22" style="167" customWidth="1"/>
    <col min="2" max="2" width="54.5703125" style="275" customWidth="1"/>
    <col min="3" max="3" width="10.7109375" style="282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7" customWidth="1"/>
    <col min="10" max="10" width="9.140625" style="258"/>
    <col min="11" max="11" width="9.140625" style="167"/>
    <col min="12" max="12" width="9.140625" style="258"/>
    <col min="13" max="16384" width="9.140625" style="167"/>
  </cols>
  <sheetData>
    <row r="1" spans="1:12" ht="27" thickBot="1">
      <c r="B1" s="323" t="s">
        <v>15</v>
      </c>
    </row>
    <row r="2" spans="1:12" ht="45.75" thickBot="1">
      <c r="A2" s="168" t="s">
        <v>34</v>
      </c>
      <c r="B2" s="246">
        <f>IF(XXX_I!F7&lt;&gt;0,XXX_I!F7*SUMIFS(XXX_I!I12:I58,XXX_I!D12:D58,"=DO",XXX_I!E12:E58,"=2"),14*SUMIFS(XXX_I!I12:I58,XXX_I!D12:D58,"=DO",XXX_I!E12:E58,"=2"))+IF(XXX_I!L7&lt;&gt;0,XXX_I!L7*SUMIFS(XXX_I!O12:O58,XXX_I!D12:D58,"=DO",XXX_I!E12:E58,"=2"),14*SUMIFS(XXX_I!O12:O58,XXX_I!D12:D58,"=DO",XXX_I!E12:E58,"=2"))+IF(XXX_II!F7&lt;&gt;0,XXX_II!F7*SUMIFS(XXX_II!I12:I60,XXX_II!D12:D60,"=DO",XXX_II!E12:E60,"=2"),14*SUMIFS(XXX_II!I12:I60,XXX_II!D12:D60,"=DO",XXX_II!E12:E60,"=2"))+IF(XXX_II!L7&lt;&gt;0,XXX_II!L7*SUMIFS(XXX_II!O12:O60,XXX_II!D12:D60,"=DO",XXX_II!E12:E60,"=2"),14*SUMIFS(XXX_II!O12:O60,XXX_II!D12:D60,"=DO",XXX_II!E12:E60,"=2"))+IF(XXX_III!F7&lt;&gt;0,XXX_III!F7*SUMIFS(XXX_III!I12:I56,XXX_III!D12:D56,"=DO",XXX_III!E12:E56,"=2"),14*SUMIFS(XXX_III!I12:I56,XXX_III!D12:D56,"=DO",XXX_III!E12:E56,"=2"))+IF(XXX_III!L7&lt;&gt;0,XXX_III!L7*SUMIFS(XXX_III!O12:O56,XXX_III!D12:D56,"=DO",XXX_III!E12:E56,"=2"),14*SUMIFS(XXX_III!O12:O56,XXX_III!D12:D56,"=DO",XXX_III!E12:E56,"=2"))+IF(XXX_IV!F7&lt;&gt;0,XXX_IV!F7*SUMIFS(XXX_IV!I12:I53,XXX_IV!D12:D53,"=DO",XXX_IV!E12:E53,"=2"),14*SUMIFS(XXX_IV!I12:I53,XXX_IV!D12:D53,"=DO",XXX_IV!E12:E53,"=2"))+IF(XXX_IV!L7&lt;&gt;0,XXX_IV!L7*SUMIFS(XXX_IV!O12:O53,XXX_IV!D12:D53,"=DO",XXX_IV!E12:E53,"=2"),14*SUMIFS(XXX_IV!O12:O53,XXX_IV!D12:D53,"=DO",XXX_IV!E12:E53,"=2"))</f>
        <v>56</v>
      </c>
      <c r="C2" s="313" t="s">
        <v>33</v>
      </c>
      <c r="D2" s="247"/>
      <c r="F2" s="169" t="s">
        <v>23</v>
      </c>
      <c r="G2" s="248" t="str">
        <f>IF((G6="DA")*(G7="DA")*(G8="DA")*(G9="DA")*(G16="DA")*(G17="DA")*(G18="DA"),"DA","")</f>
        <v>DA</v>
      </c>
      <c r="H2" s="249" t="str">
        <f>IF((G6="DA")*(G7="DA")*(G8="DA")*(G9="DA")*(G16="DA")*(G17="DA")*(G18="DA"),"","NU")</f>
        <v/>
      </c>
    </row>
    <row r="3" spans="1:12" ht="15.75" thickBot="1">
      <c r="A3" s="170" t="s">
        <v>50</v>
      </c>
      <c r="D3" s="171"/>
      <c r="E3" s="171"/>
      <c r="F3" s="171"/>
      <c r="G3" s="167"/>
      <c r="H3" s="167"/>
    </row>
    <row r="4" spans="1:12" ht="15.75" thickBot="1">
      <c r="C4" s="377">
        <f>SUM(XXX_I!F79,XXX_I!L79,XXX_II!F79,XXX_II!L79,XXX_III!F75,XXX_III!L75,XXX_IV!F72,XXX_IV!L72)/IF(XXX_IV!L72=0, IF(XXX_IV!F72=0,IF(XXX_III!L75=0,IF(XXX_III!F75=0,4,5),6),7),8)</f>
        <v>24.166666666666668</v>
      </c>
      <c r="D4" s="172" t="str">
        <f>IF(C4&lt;=26,"OK","&gt;")</f>
        <v>OK</v>
      </c>
      <c r="E4" s="171"/>
      <c r="F4" s="171"/>
      <c r="G4" s="171"/>
      <c r="H4" s="171"/>
    </row>
    <row r="5" spans="1:12" s="175" customFormat="1" ht="15.75" thickBot="1">
      <c r="A5" s="173" t="s">
        <v>18</v>
      </c>
      <c r="B5" s="276" t="s">
        <v>17</v>
      </c>
      <c r="C5" s="283" t="s">
        <v>20</v>
      </c>
      <c r="D5" s="173" t="s">
        <v>16</v>
      </c>
      <c r="E5" s="590" t="s">
        <v>22</v>
      </c>
      <c r="F5" s="591"/>
      <c r="G5" s="592" t="s">
        <v>21</v>
      </c>
      <c r="H5" s="593"/>
      <c r="I5" s="174"/>
      <c r="J5" s="288"/>
      <c r="L5" s="269"/>
    </row>
    <row r="6" spans="1:12" ht="62.25" customHeight="1">
      <c r="A6" s="176" t="s">
        <v>40</v>
      </c>
      <c r="B6" s="277" t="str">
        <f>B41&amp;B59&amp;B77&amp;B95</f>
        <v xml:space="preserve">D10LLML101, D10LLML103, D10LLML338, D10LLML341, D10LLML342, D10LLML343, D10LLML454, D10LLML576, D10LLML578, D10LLML579, D10LLML602, </v>
      </c>
      <c r="C6" s="284">
        <f>C41+C59+C77+C95</f>
        <v>544</v>
      </c>
      <c r="D6" s="177">
        <f>C6/(SUM($C$16:$C$17)-$B$2+MIN($B$2,$D$2))*100</f>
        <v>26.692836113837092</v>
      </c>
      <c r="E6" s="254">
        <v>20</v>
      </c>
      <c r="F6" s="255">
        <v>35</v>
      </c>
      <c r="G6" s="250" t="str">
        <f>IF((D6&gt;=E6-1)*(D6&lt;=F6+1),"DA","")</f>
        <v>DA</v>
      </c>
      <c r="H6" s="251" t="str">
        <f>IF((D6&gt;=E6-1)*(D6&lt;=F6+1),"","NU")</f>
        <v/>
      </c>
      <c r="K6" s="180"/>
      <c r="L6" s="270"/>
    </row>
    <row r="7" spans="1:12" ht="129" customHeight="1">
      <c r="A7" s="181" t="s">
        <v>41</v>
      </c>
      <c r="B7" s="278" t="str">
        <f>B42&amp;B60&amp;B78&amp;B96</f>
        <v xml:space="preserve">D10LLML102, D10LLML109, D10LLML115, D10LLML116, D10LLML225, D10LLML232, D10LLML339, D10LLML340, D10LLML348, D10LLML464, D10LLML465, D10LLML466, D10LLML469, D10LLML577, D10LLML582, D10LLML583, D10LLML584, D10LLML585, D10LLML586, D10LLML587, D10LLML697, D10LLML698, D10LLML699, D10LLML600, D10LLML601, </v>
      </c>
      <c r="C7" s="285">
        <f>C42+C60+C78+C96</f>
        <v>616</v>
      </c>
      <c r="D7" s="182">
        <f>C7/(SUM($C$16:$C$17)-$B$2+MIN($B$2,$D$2))*100</f>
        <v>30.225711481844947</v>
      </c>
      <c r="E7" s="256">
        <v>20</v>
      </c>
      <c r="F7" s="257">
        <v>40</v>
      </c>
      <c r="G7" s="252" t="str">
        <f>IF((D7&gt;=E7-1)*(D7&lt;=F7+1),"DA","")</f>
        <v>DA</v>
      </c>
      <c r="H7" s="253" t="str">
        <f>IF((D7&gt;=E7-1)*(D7&lt;=F7+1),"","NU")</f>
        <v/>
      </c>
      <c r="I7" s="185"/>
      <c r="K7" s="180"/>
      <c r="L7" s="270"/>
    </row>
    <row r="8" spans="1:12" ht="78.75" customHeight="1">
      <c r="A8" s="181" t="s">
        <v>42</v>
      </c>
      <c r="B8" s="278" t="str">
        <f t="shared" ref="B8:B9" si="0">B43&amp;B61&amp;B79&amp;B97</f>
        <v xml:space="preserve">D10LLML104, D10LLML105, D10LLML106, D10LLML107, D10LLML108, D10LLML110, D10LLML226, D10LLML233, D10LLML344, D10LLML345, D10LLML346, D10LLML347, D10LLML461, D10LLML462, D10LLML463, D10LLML471, D10LLML477, D10LLML580, D10LLML581, D10LLML696, D10LLML605, D10LLML609, D10LLML611, D10LLML612, </v>
      </c>
      <c r="C8" s="285">
        <f>C43+C61+C79+C97</f>
        <v>726</v>
      </c>
      <c r="D8" s="182">
        <f>C8/(SUM($C$16:$C$17)-$B$2+MIN($B$2,$D$2))*100</f>
        <v>35.623159960745831</v>
      </c>
      <c r="E8" s="256">
        <v>20</v>
      </c>
      <c r="F8" s="257">
        <v>40</v>
      </c>
      <c r="G8" s="252" t="str">
        <f t="shared" ref="G8:G9" si="1">IF((D8&gt;=E8-1)*(D8&lt;=F8+1),"DA","")</f>
        <v>DA</v>
      </c>
      <c r="H8" s="253" t="str">
        <f t="shared" ref="H8:H9" si="2">IF((D8&gt;=E8-1)*(D8&lt;=F8+1),"","NU")</f>
        <v/>
      </c>
      <c r="I8" s="186"/>
      <c r="K8" s="187"/>
      <c r="L8" s="271"/>
    </row>
    <row r="9" spans="1:12" ht="50.25" customHeight="1" thickBot="1">
      <c r="A9" s="312" t="s">
        <v>43</v>
      </c>
      <c r="B9" s="293" t="str">
        <f t="shared" si="0"/>
        <v xml:space="preserve">D10LLML112, D10LLML113, D10LLML114, D10LLML227, D10LLML228, D10LLML229, D10LLML235, D10LLML236, , D10LLML239, D10LLML467, D10LLML468, D10LLML470, D10LLML473, D10LLML474, , D10LLML603, D10LLML604, D10LLML606, D10LLML607, , </v>
      </c>
      <c r="C9" s="292">
        <f>C44+C62+C80+C98</f>
        <v>152</v>
      </c>
      <c r="D9" s="317">
        <f>C9/(SUM($C$16:$C$17)-$B$2+MIN($B$2,$D$2))*100</f>
        <v>7.4582924435721303</v>
      </c>
      <c r="E9" s="307">
        <v>0</v>
      </c>
      <c r="F9" s="308">
        <v>10</v>
      </c>
      <c r="G9" s="318" t="str">
        <f t="shared" si="1"/>
        <v>DA</v>
      </c>
      <c r="H9" s="319" t="str">
        <f t="shared" si="2"/>
        <v/>
      </c>
      <c r="K9" s="187"/>
      <c r="L9" s="270"/>
    </row>
    <row r="10" spans="1:12" ht="24.75" hidden="1" customHeight="1" thickBot="1">
      <c r="A10" s="291"/>
      <c r="B10" s="279"/>
      <c r="C10" s="286"/>
      <c r="D10" s="320"/>
      <c r="E10" s="309"/>
      <c r="F10" s="310"/>
      <c r="G10" s="321"/>
      <c r="H10" s="322"/>
      <c r="K10" s="187"/>
      <c r="L10" s="270"/>
    </row>
    <row r="11" spans="1:12" ht="15.75" thickBot="1">
      <c r="A11" s="192"/>
      <c r="B11" s="280" t="s">
        <v>31</v>
      </c>
      <c r="C11" s="193">
        <f>SUM(C6:C10)</f>
        <v>2038</v>
      </c>
      <c r="D11" s="316">
        <f>SUM(D6:D10)</f>
        <v>100</v>
      </c>
      <c r="E11" s="194">
        <v>1680</v>
      </c>
      <c r="F11" s="195">
        <v>2352</v>
      </c>
      <c r="G11" s="196" t="str">
        <f>IF((C11&gt;=E11-2)*(C11&lt;=F11+2),"DA","")</f>
        <v>DA</v>
      </c>
      <c r="H11" s="197" t="str">
        <f>IF((C11&gt;=E11-1)*(C11&lt;=F11+1),"","NU")</f>
        <v/>
      </c>
      <c r="K11" s="198"/>
      <c r="L11" s="272"/>
    </row>
    <row r="12" spans="1:12" ht="15.75" thickBot="1">
      <c r="A12" s="188"/>
      <c r="B12" s="280" t="s">
        <v>38</v>
      </c>
      <c r="C12" s="260">
        <f>C11+C18</f>
        <v>2804</v>
      </c>
      <c r="K12" s="198"/>
      <c r="L12" s="272"/>
    </row>
    <row r="14" spans="1:12" ht="15.75" thickBot="1">
      <c r="A14" s="170" t="s">
        <v>47</v>
      </c>
      <c r="D14" s="171"/>
      <c r="E14" s="171"/>
      <c r="F14" s="171"/>
      <c r="G14" s="171"/>
      <c r="H14" s="171"/>
    </row>
    <row r="15" spans="1:12" s="175" customFormat="1" ht="15.75" thickBot="1">
      <c r="A15" s="173" t="s">
        <v>18</v>
      </c>
      <c r="B15" s="276" t="s">
        <v>17</v>
      </c>
      <c r="C15" s="283" t="s">
        <v>20</v>
      </c>
      <c r="D15" s="173" t="s">
        <v>16</v>
      </c>
      <c r="E15" s="590" t="s">
        <v>61</v>
      </c>
      <c r="F15" s="591"/>
      <c r="G15" s="592" t="s">
        <v>21</v>
      </c>
      <c r="H15" s="593"/>
      <c r="I15" s="174"/>
      <c r="J15" s="288"/>
      <c r="L15" s="273"/>
    </row>
    <row r="16" spans="1:12" ht="208.5" customHeight="1">
      <c r="A16" s="176" t="s">
        <v>45</v>
      </c>
      <c r="B16" s="277" t="str">
        <f>B49&amp;B67&amp;B85&amp;B103</f>
        <v xml:space="preserve">D10LLML101, D10LLML102, D10LLML103, D10LLML104, D10LLML105, D10LLML106, D10LLML107, D10LLML108, D10LLML109, D10LLML110, D10LLML112, D10LLML113, D10LLML114, D10LLML225, D10LLML226, D10LLML227, D10LLML228, D10LLML229, D10LLML232, D10LLML233, D10LLML338, D10LLML339, D10LLML340, D10LLML341, D10LLML342, D10LLML343, D10LLML344, D10LLML345, D10LLML346, D10LLML347, D10LLML348, D10LLML454, D10LLML461, D10LLML462, D10LLML463, D10LLML464, D10LLML465, D10LLML466, D10LLML469, D10LLML470, D10LLML471, D10LLML576, D10LLML577, D10LLML578, D10LLML579, D10LLML580, D10LLML581, D10LLML586, D10LLML587, D10LLML696, D10LLML601, D10LLML602, D10LLML605, </v>
      </c>
      <c r="C16" s="284">
        <f>C49+C67+C85+C103</f>
        <v>1852</v>
      </c>
      <c r="D16" s="177">
        <f>C16/(SUM($C$16:$C$17)-$B$2+MIN($B$2,$D$2))*100</f>
        <v>90.873405299313049</v>
      </c>
      <c r="E16" s="254">
        <v>70</v>
      </c>
      <c r="F16" s="255">
        <v>100</v>
      </c>
      <c r="G16" s="250" t="str">
        <f t="shared" ref="G16:G18" si="3">IF((D16&gt;=E16-1)*(D16&lt;=F16+1),"DA","")</f>
        <v>DA</v>
      </c>
      <c r="H16" s="251" t="str">
        <f t="shared" ref="H16:H18" si="4">IF((D16&gt;=E16-1)*(D16&lt;=F16+1),"","NU")</f>
        <v/>
      </c>
      <c r="I16" s="186"/>
    </row>
    <row r="17" spans="1:13" ht="75" customHeight="1">
      <c r="A17" s="181" t="s">
        <v>46</v>
      </c>
      <c r="B17" s="278" t="str">
        <f>B50&amp;B68&amp;B86&amp;B104</f>
        <v xml:space="preserve">D10LLML115, D10LLML116, D10LLML467, D10LLML468, D10LLML582, D10LLML583, D10LLML584, D10LLML585, D10LLML697, D10LLML698, D10LLML699, D10LLML600, D10LLML603, D10LLML604, </v>
      </c>
      <c r="C17" s="287">
        <f>C50+C68+C86+C104</f>
        <v>186</v>
      </c>
      <c r="D17" s="199">
        <f>C17/(SUM($C$16:$C$17)-$B$2+MIN($B$2,$D$2))*100</f>
        <v>9.1265947006869474</v>
      </c>
      <c r="E17" s="256">
        <v>0</v>
      </c>
      <c r="F17" s="257">
        <v>30</v>
      </c>
      <c r="G17" s="252" t="str">
        <f t="shared" si="3"/>
        <v>DA</v>
      </c>
      <c r="H17" s="253" t="str">
        <f t="shared" si="4"/>
        <v/>
      </c>
    </row>
    <row r="18" spans="1:13" ht="30.75" thickBot="1">
      <c r="A18" s="189" t="s">
        <v>44</v>
      </c>
      <c r="B18" s="278" t="str">
        <f t="shared" ref="B18" si="5">B51&amp;B69&amp;B87&amp;B105</f>
        <v xml:space="preserve">D10LLML235, D10LLML236, D10LLML238, D10LLML239, D10LLML473, D10LLML474, D10LLML476, D10LLML477, D10LLML606, D10LLML607, D10LLML609, D10LLML610, D10LLML611, D10LLML612, </v>
      </c>
      <c r="C18" s="287">
        <f>C51+C69+C87+C105</f>
        <v>766</v>
      </c>
      <c r="D18" s="201">
        <f>C18/(SUM($C$16:$C$17)-$B$2+MIN($B$2,$D$2))*100</f>
        <v>37.585868498527972</v>
      </c>
      <c r="E18" s="256">
        <v>0</v>
      </c>
      <c r="F18" s="257">
        <v>100</v>
      </c>
      <c r="G18" s="252" t="str">
        <f t="shared" si="3"/>
        <v>DA</v>
      </c>
      <c r="H18" s="253" t="str">
        <f t="shared" si="4"/>
        <v/>
      </c>
    </row>
    <row r="19" spans="1:13" ht="15.75" thickBot="1">
      <c r="A19" s="202"/>
      <c r="B19" s="281" t="s">
        <v>31</v>
      </c>
      <c r="C19" s="203">
        <f>SUM(C16:C17)</f>
        <v>2038</v>
      </c>
      <c r="D19" s="204">
        <f>D16+D17</f>
        <v>100</v>
      </c>
      <c r="E19" s="205"/>
      <c r="F19" s="206"/>
      <c r="G19" s="207"/>
      <c r="H19" s="208"/>
      <c r="M19" s="274"/>
    </row>
    <row r="20" spans="1:13" ht="15.75" thickBot="1">
      <c r="B20" s="280" t="s">
        <v>38</v>
      </c>
      <c r="C20" s="260">
        <f>SUM(C16:C18)</f>
        <v>2804</v>
      </c>
      <c r="D20" s="167"/>
      <c r="E20" s="167"/>
      <c r="F20" s="167"/>
      <c r="G20" s="167"/>
      <c r="H20" s="167"/>
      <c r="M20" s="274"/>
    </row>
    <row r="21" spans="1:13">
      <c r="D21" s="167"/>
      <c r="E21" s="167"/>
      <c r="F21" s="167"/>
      <c r="G21" s="167"/>
      <c r="H21" s="167"/>
    </row>
    <row r="22" spans="1:13">
      <c r="D22" s="167"/>
      <c r="E22" s="167"/>
      <c r="F22" s="167"/>
      <c r="G22" s="167"/>
      <c r="H22" s="167"/>
    </row>
    <row r="23" spans="1:13">
      <c r="D23" s="167"/>
      <c r="E23" s="167"/>
      <c r="F23" s="167"/>
      <c r="G23" s="167"/>
      <c r="H23" s="167"/>
    </row>
    <row r="24" spans="1:13">
      <c r="D24" s="167"/>
      <c r="E24" s="167"/>
      <c r="F24" s="167"/>
      <c r="G24" s="167"/>
      <c r="H24" s="167"/>
    </row>
    <row r="25" spans="1:13">
      <c r="D25" s="167"/>
      <c r="E25" s="167"/>
      <c r="F25" s="167"/>
      <c r="G25" s="167"/>
      <c r="H25" s="167"/>
    </row>
    <row r="26" spans="1:13">
      <c r="D26" s="167"/>
      <c r="E26" s="167"/>
      <c r="F26" s="167"/>
      <c r="G26" s="167"/>
      <c r="H26" s="167"/>
    </row>
    <row r="27" spans="1:13">
      <c r="D27" s="167"/>
      <c r="E27" s="167"/>
      <c r="F27" s="167"/>
      <c r="G27" s="167"/>
      <c r="H27" s="167"/>
    </row>
    <row r="28" spans="1:13">
      <c r="D28" s="167"/>
      <c r="E28" s="167"/>
      <c r="F28" s="167"/>
      <c r="G28" s="167"/>
      <c r="H28" s="167"/>
    </row>
    <row r="29" spans="1:13">
      <c r="D29" s="167"/>
      <c r="E29" s="167"/>
      <c r="F29" s="167"/>
      <c r="G29" s="167"/>
      <c r="H29" s="167"/>
    </row>
    <row r="30" spans="1:13">
      <c r="D30" s="167"/>
      <c r="E30" s="167"/>
      <c r="F30" s="167"/>
      <c r="G30" s="167"/>
      <c r="H30" s="167"/>
    </row>
    <row r="31" spans="1:13">
      <c r="D31" s="167"/>
      <c r="E31" s="167"/>
      <c r="F31" s="167"/>
      <c r="G31" s="167"/>
      <c r="H31" s="167"/>
    </row>
    <row r="32" spans="1:13">
      <c r="D32" s="167"/>
      <c r="E32" s="167"/>
      <c r="F32" s="167"/>
      <c r="G32" s="167"/>
      <c r="H32" s="167"/>
    </row>
    <row r="33" spans="1:12">
      <c r="D33" s="167"/>
      <c r="E33" s="167"/>
      <c r="F33" s="167"/>
      <c r="G33" s="167"/>
      <c r="H33" s="167"/>
    </row>
    <row r="34" spans="1:12">
      <c r="D34" s="167"/>
      <c r="E34" s="167"/>
      <c r="F34" s="167"/>
      <c r="G34" s="167"/>
      <c r="H34" s="167"/>
    </row>
    <row r="35" spans="1:12">
      <c r="D35" s="167"/>
      <c r="E35" s="167"/>
      <c r="F35" s="167"/>
      <c r="G35" s="167"/>
      <c r="H35" s="167"/>
    </row>
    <row r="36" spans="1:12" ht="18.75">
      <c r="B36" s="311" t="s">
        <v>24</v>
      </c>
    </row>
    <row r="37" spans="1:12" ht="30">
      <c r="D37" s="167"/>
      <c r="E37" s="167"/>
      <c r="F37" s="209" t="s">
        <v>23</v>
      </c>
      <c r="G37" s="210"/>
      <c r="H37" s="211"/>
    </row>
    <row r="38" spans="1:12">
      <c r="A38" s="170" t="s">
        <v>50</v>
      </c>
      <c r="D38" s="171"/>
      <c r="E38" s="171"/>
      <c r="F38" s="171"/>
      <c r="G38" s="167"/>
      <c r="H38" s="167"/>
    </row>
    <row r="39" spans="1:12" ht="15.75" thickBot="1">
      <c r="D39" s="171"/>
      <c r="E39" s="171"/>
      <c r="F39" s="171"/>
      <c r="G39" s="171"/>
      <c r="H39" s="171"/>
    </row>
    <row r="40" spans="1:12" s="175" customFormat="1" ht="15.75" thickBot="1">
      <c r="A40" s="173" t="s">
        <v>18</v>
      </c>
      <c r="B40" s="276" t="s">
        <v>17</v>
      </c>
      <c r="C40" s="283" t="s">
        <v>20</v>
      </c>
      <c r="D40" s="173" t="s">
        <v>16</v>
      </c>
      <c r="E40" s="590" t="s">
        <v>22</v>
      </c>
      <c r="F40" s="591"/>
      <c r="G40" s="592" t="s">
        <v>21</v>
      </c>
      <c r="H40" s="593"/>
      <c r="I40" s="174"/>
      <c r="J40" s="288"/>
      <c r="L40" s="273"/>
    </row>
    <row r="41" spans="1:12">
      <c r="A41" s="176" t="s">
        <v>40</v>
      </c>
      <c r="B41" s="277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","")&amp;IF((XXX_I!C19="DF")*(XXX_I!E19&lt;&gt;0),XXX_I!B19&amp;", ","")&amp;IF((XXX_I!C20="DF")*(XXX_I!E20&lt;&gt;0),XXX_I!B20&amp;",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","")&amp;IF((XXX_I!C42="DF")*(XXX_I!E42&lt;&gt;0),XXX_I!B42&amp;", ","")&amp;IF((XXX_I!C43="DF")*(XXX_I!E43&lt;&gt;0),XXX_I!B43&amp;", ","")&amp;IF((XXX_I!C44="DF")*(XXX_I!E44&lt;&gt;0),XXX_I!B44&amp;", ","")&amp;IF((XXX_I!C45="DF")*(XXX_I!E45&lt;&gt;0),XXX_I!B45&amp;", ","")&amp;IF((XXX_I!C46="DF")*(XXX_I!E46&lt;&gt;0),XXX_I!B46&amp;", ","")&amp;IF((XXX_I!C47="DF")*(XXX_I!E47&lt;&gt;0),XXX_I!B47&amp;", ","")&amp;IF((XXX_I!C48="DF")*(XXX_I!E48&lt;&gt;0),XXX_I!B48&amp;", ","")&amp;IF((XXX_I!C49="DF")*(XXX_I!E49&lt;&gt;0),XXX_I!B49&amp;", ","")&amp;IF((XXX_I!C50="DF")*(XXX_I!E50&lt;&gt;0),XXX_I!B50&amp;", ","")&amp;IF((XXX_I!C51="DF")*(XXX_I!E51&lt;&gt;0),XXX_I!B51&amp;", ","")&amp;IF((XXX_I!C52="DF")*(XXX_I!E52&lt;&gt;0),XXX_I!B52&amp;", ","")&amp;IF((XXX_I!C53="DF")*(XXX_I!E53&lt;&gt;0),XXX_I!B57&amp;", ","")&amp;IF((XXX_I!C54="DF")*(XXX_I!E54&lt;&gt;0),XXX_I!B54&amp;", ","")&amp;IF((XXX_I!C55="DF")*(XXX_I!E55&lt;&gt;0),XXX_I!B55&amp;", ","")&amp;IF((XXX_I!C56="DF")*(XXX_I!E56&lt;&gt;0),XXX_I!B56&amp;", ","")&amp;IF((XXX_I!C57="DF")*(XXX_I!E57&lt;&gt;0),XXX_I!B57&amp;", ","")&amp;IF((XXX_I!C58="DF")*(XXX_I!E58&lt;&gt;0),XXX_I!B58&amp;", ","")</f>
        <v xml:space="preserve">D10LLML101, D10LLML103, </v>
      </c>
      <c r="C41" s="354">
        <f>IF(XXX_I!F7&lt;&gt;0,XXX_I!F7*(SUMIFS(XXX_I!F12:F58,XXX_I!C12:C58,"=DF",XXX_I!E12:E58,"=1",XXX_I!D12:D58,"&lt;&gt;DF")+SUMIFS(XXX_I!G12:G58,XXX_I!C12:C58,"=DF",XXX_I!E12:E58,"=1",XXX_I!D12:D58,"&lt;&gt;DF")+SUMIFS(XXX_I!H12:H58,XXX_I!C12:C58,"=DF",XXX_I!E12:E58,"=1",XXX_I!D12:D58,"&lt;&gt;DF")+SUMIFS(XXX_I!I12:I58,XXX_I!C12:C58,"=DF",XXX_I!E12:E58,"=1",XXX_I!D12:D58,"&lt;&gt;DF")),14*(SUMIFS(XXX_I!F12:F58,XXX_I!C12:C58,"=DF",XXX_I!E12:E58,"=1",XXX_I!D12:D58,"&lt;&gt;DF")+SUMIFS(XXX_I!G12:G58,XXX_I!C12:C58,"=DF",XXX_I!E12:E58,"=1",XXX_I!D12:D58,"&lt;&gt;DF")+SUMIFS(XXX_I!H12:H58,XXX_I!C12:C58,"=DF",XXX_I!E12:E58,"=1",XXX_I!D12:D58,"&lt;&gt;DF")+SUMIFS(XXX_I!I12:I58,XXX_I!C12:C58,"=DF",XXX_I!E12:E58,"=1",XXX_I!D12:D58,"&lt;&gt;DF")))+IF(XXX_I!L7&lt;&gt;0,XXX_I!L7*(SUMIFS(XXX_I!L12:L58,XXX_I!C12:C58,"=DF",XXX_I!E12:E58,"=1",XXX_I!D12:D58,"&lt;&gt;DF")+SUMIFS(XXX_I!M12:M58,XXX_I!C12:C58,"=DF",XXX_I!E12:E58,"=1",XXX_I!D12:D58,"&lt;&gt;DF")+SUMIFS(XXX_I!N12:N58,XXX_I!C12:C58,"=DF",XXX_I!E12:E58,"=1",XXX_I!D12:D58,"&lt;&gt;DF")+SUMIFS(XXX_I!O12:O58,XXX_I!C12:C58,"=DF",XXX_I!E12:E58,"=1",XXX_I!D12:D58,"&lt;&gt;DF")),14*(SUMIFS(XXX_I!L12:L58,XXX_I!C12:C58,"=DF",XXX_I!E12:E58,"=1",XXX_I!D12:D58,"&lt;&gt;DF")+SUMIFS(XXX_I!M12:M58,XXX_I!C12:C58,"=DF",XXX_I!E12:E58,"=1",XXX_I!D12:D58,"&lt;&gt;DF")+SUMIFS(XXX_I!N12:N58,XXX_I!C12:C58,"=DF",XXX_I!E12:E58,"=1",XXX_I!D12:D58,"&lt;&gt;DF")+SUMIFS(XXX_I!O12:O58,XXX_I!C12:C58,"=DF",XXX_I!E12:E58,"=1",XXX_I!D12:D58,"&lt;&gt;DF")))+IF(XXX_I!F7&lt;&gt;0,XXX_I!F7*(SUMIFS(XXX_I!I12:I58,XXX_I!C12:C58,"=DF",XXX_I!E12:E58,"=2",XXX_I!D12:D58,"=DO")),14*(SUMIFS(XXX_I!I12:I58,XXX_I!C12:C58,"=DF",XXX_I!E12:E58,"=2",XXX_I!D12:D58,"=DO")))+IF(XXX_I!L7&lt;&gt;0,XXX_I!L7*(SUMIFS(XXX_I!O12:O58,XXX_I!C12:C58,"=DF",XXX_I!E12:E58,"=2",XXX_I!D12:D58,"=DO")),14*(SUMIFS(XXX_I!O12:O58,XXX_I!C12:C58,"=DF",XXX_I!E12:E58,"=2",XXX_I!D12:D58,"=DO")))</f>
        <v>112</v>
      </c>
      <c r="D41" s="212"/>
      <c r="E41" s="213"/>
      <c r="F41" s="214"/>
      <c r="G41" s="178"/>
      <c r="H41" s="179"/>
      <c r="I41" s="215"/>
      <c r="K41" s="187"/>
      <c r="L41" s="270"/>
    </row>
    <row r="42" spans="1:12" ht="27.75" customHeight="1">
      <c r="A42" s="181" t="s">
        <v>41</v>
      </c>
      <c r="B42" s="278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","")&amp;IF((XXX_I!C19="DD")*(XXX_I!E19&lt;&gt;0),XXX_I!B19&amp;", ","")&amp;IF((XXX_I!C20="DD")*(XXX_I!E20&lt;&gt;0),XXX_I!B20&amp;",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","")&amp;IF((XXX_I!C42="DD")*(XXX_I!E42&lt;&gt;0),XXX_I!B42&amp;", ","")&amp;IF((XXX_I!C43="DD")*(XXX_I!E43&lt;&gt;0),XXX_I!B43&amp;", ","")&amp;IF((XXX_I!C44="DD")*(XXX_I!E44&lt;&gt;0),XXX_I!B44&amp;", ","")&amp;IF((XXX_I!C45="DD")*(XXX_I!E45&lt;&gt;0),XXX_I!B45&amp;", ","")&amp;IF((XXX_I!C46="DD")*(XXX_I!E46&lt;&gt;0),XXX_I!B46&amp;", ","")&amp;IF((XXX_I!C47="DD")*(XXX_I!E47&lt;&gt;0),XXX_I!B47&amp;", ","")&amp;IF((XXX_I!C48="DD")*(XXX_I!E48&lt;&gt;0),XXX_I!B48&amp;", ","")&amp;IF((XXX_I!C49="DD")*(XXX_I!E49&lt;&gt;0),XXX_I!B49&amp;", ","")&amp;IF((XXX_I!C50="DD")*(XXX_I!E50&lt;&gt;0),XXX_I!B50&amp;", ","")&amp;IF((XXX_I!C51="DD")*(XXX_I!E51&lt;&gt;0),XXX_I!B51&amp;", ","")&amp;IF((XXX_I!C52="DD")*(XXX_I!E52&lt;&gt;0),XXX_I!B52&amp;", ","")&amp;IF((XXX_I!C53="DD")*(XXX_I!E53&lt;&gt;0),XXX_I!B57&amp;", ","")&amp;IF((XXX_I!C54="DD")*(XXX_I!E54&lt;&gt;0),XXX_I!B54&amp;", ","")&amp;IF((XXX_I!C55="DD")*(XXX_I!E55&lt;&gt;0),XXX_I!B55&amp;", ","")&amp;IF((XXX_I!C56="DD")*(XXX_I!E56&lt;&gt;0),XXX_I!B56&amp;", ","")&amp;IF((XXX_I!C57="DD")*(XXX_I!E57&lt;&gt;0),XXX_I!B57&amp;", ","")&amp;IF((XXX_I!C58="DD")*(XXX_I!E58&lt;&gt;0),XXX_I!B58&amp;", ","")</f>
        <v xml:space="preserve">D10LLML102, D10LLML109, D10LLML115, D10LLML116, D10LLML225, D10LLML232, </v>
      </c>
      <c r="C42" s="356">
        <f>IF(XXX_I!F7&lt;&gt;0,XXX_I!F7*(SUMIFS(XXX_I!F12:F58,XXX_I!C12:C58,"=DD",XXX_I!E12:E58,"=1",XXX_I!D12:D58,"&lt;&gt;DF")+SUMIFS(XXX_I!G12:G58,XXX_I!C12:C58,"=DD",XXX_I!E12:E58,"=1",XXX_I!D12:D58,"&lt;&gt;DF")+SUMIFS(XXX_I!H12:H58,XXX_I!C12:C58,"=DD",XXX_I!E12:E58,"=1",XXX_I!D12:D58,"&lt;&gt;DF")+SUMIFS(XXX_I!I12:I58,XXX_I!C12:C58,"=DD",XXX_I!E12:E58,"=1",XXX_I!D12:D58,"&lt;&gt;DF")),14*(SUMIFS(XXX_I!F12:F58,XXX_I!C12:C58,"=DD",XXX_I!E12:E58,"=1",XXX_I!D12:D58,"&lt;&gt;DF")+SUMIFS(XXX_I!G12:G58,XXX_I!C12:C58,"=DD",XXX_I!E12:E58,"=1",XXX_I!D12:D58,"&lt;&gt;DF")+SUMIFS(XXX_I!H12:H58,XXX_I!C12:C58,"=DD",XXX_I!E12:E58,"=1",XXX_I!D12:D58,"&lt;&gt;DF")+SUMIFS(XXX_I!I12:I58,XXX_I!C12:C58,"=DD",XXX_I!E12:E58,"=1",XXX_I!D12:D58,"&lt;&gt;DF")))+IF(XXX_I!L7&lt;&gt;0,XXX_I!L7*(SUMIFS(XXX_I!L12:L58,XXX_I!C12:C58,"=DD",XXX_I!E12:E58,"=1",XXX_I!D12:D58,"&lt;&gt;DF")+SUMIFS(XXX_I!M12:M58,XXX_I!C12:C58,"=DD",XXX_I!E12:E58,"=1",XXX_I!D12:D58,"&lt;&gt;DF")+SUMIFS(XXX_I!N12:N58,XXX_I!C12:C58,"=DD",XXX_I!E12:E58,"=1",XXX_I!D12:D58,"&lt;&gt;DF")+SUMIFS(XXX_I!O12:O58,XXX_I!C12:C58,"=DD",XXX_I!E12:E58,"=1",XXX_I!D12:D58,"&lt;&gt;DF")),14*(SUMIFS(XXX_I!L12:L58,XXX_I!C12:C58,"=DD",XXX_I!E12:E58,"=1",XXX_I!D12:D58,"&lt;&gt;DF")+SUMIFS(XXX_I!M12:M58,XXX_I!C12:C58,"=DD",XXX_I!E12:E58,"=1",XXX_I!D12:D58,"&lt;&gt;DF")+SUMIFS(XXX_I!N12:N58,XXX_I!C12:C58,"=DD",XXX_I!E12:E58,"=1",XXX_I!D12:D58,"&lt;&gt;DF")+SUMIFS(XXX_I!O12:O58,XXX_I!C12:C58,"=DD",XXX_I!E12:E58,"=1",XXX_I!D12:D58,"&lt;&gt;DF")))+IF(XXX_I!F7&lt;&gt;0,XXX_I!F7*(SUMIFS(XXX_I!I12:I58,XXX_I!C12:C58,"=DD",XXX_I!E12:E58,"=2",XXX_I!D12:D58,"=DO")),14*(SUMIFS(XXX_I!I12:I58,XXX_I!C12:C58,"=DD",XXX_I!E12:E58,"=2",XXX_I!D12:D58,"=DO")))+IF(XXX_I!L7&lt;&gt;0,XXX_I!L7*(SUMIFS(XXX_I!O12:O58,XXX_I!C12:C58,"=DD",XXX_I!E12:E58,"=2",XXX_I!D12:D58,"=DO")),14*(SUMIFS(XXX_I!O12:O58,XXX_I!C12:C58,"=DD",XXX_I!E12:E58,"=2",XXX_I!D12:D58,"=DO")))</f>
        <v>140</v>
      </c>
      <c r="D42" s="216"/>
      <c r="E42" s="217"/>
      <c r="F42" s="218"/>
      <c r="G42" s="183"/>
      <c r="H42" s="184"/>
      <c r="I42" s="215"/>
      <c r="K42" s="187"/>
      <c r="L42" s="270"/>
    </row>
    <row r="43" spans="1:12" ht="30">
      <c r="A43" s="181" t="s">
        <v>42</v>
      </c>
      <c r="B43" s="278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","")&amp;IF((XXX_I!C19="DS")*(XXX_I!E19&lt;&gt;0),XXX_I!B19&amp;", ","")&amp;IF((XXX_I!C20="DS")*(XXX_I!E20&lt;&gt;0),XXX_I!B20&amp;",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","")&amp;IF((XXX_I!C42="DS")*(XXX_I!E42&lt;&gt;0),XXX_I!B42&amp;", ","")&amp;IF((XXX_I!C43="DS")*(XXX_I!E43&lt;&gt;0),XXX_I!B43&amp;", ","")&amp;IF((XXX_I!C44="DS")*(XXX_I!E44&lt;&gt;0),XXX_I!B44&amp;", ","")&amp;IF((XXX_I!C45="DS")*(XXX_I!E45&lt;&gt;0),XXX_I!B45&amp;", ","")&amp;IF((XXX_I!C46="DS")*(XXX_I!E46&lt;&gt;0),XXX_I!B46&amp;", ","")&amp;IF((XXX_I!C47="DS")*(XXX_I!E47&lt;&gt;0),XXX_I!B47&amp;", ","")&amp;IF((XXX_I!C48="DS")*(XXX_I!E48&lt;&gt;0),XXX_I!B48&amp;", ","")&amp;IF((XXX_I!C49="DS")*(XXX_I!E49&lt;&gt;0),XXX_I!B49&amp;", ","")&amp;IF((XXX_I!C50="DS")*(XXX_I!E50&lt;&gt;0),XXX_I!B50&amp;", ","")&amp;IF((XXX_I!C51="DS")*(XXX_I!E51&lt;&gt;0),XXX_I!B51&amp;", ","")&amp;IF((XXX_I!C52="DS")*(XXX_I!E52&lt;&gt;0),XXX_I!B52&amp;", ","")&amp;IF((XXX_I!C53="DS")*(XXX_I!E53&lt;&gt;0),XXX_I!B57&amp;", ","")&amp;IF((XXX_I!C54="DS")*(XXX_I!E54&lt;&gt;0),XXX_I!B54&amp;", ","")&amp;IF((XXX_I!C55="DS")*(XXX_I!E55&lt;&gt;0),XXX_I!B55&amp;", ","")&amp;IF((XXX_I!C56="DS")*(XXX_I!E56&lt;&gt;0),XXX_I!B56&amp;", ","")&amp;IF((XXX_I!C57="DS")*(XXX_I!E57&lt;&gt;0),XXX_I!B57&amp;", ","")&amp;IF((XXX_I!C58="DS")*(XXX_I!E58&lt;&gt;0),XXX_I!B58&amp;", ","")</f>
        <v xml:space="preserve">D10LLML104, D10LLML105, D10LLML106, D10LLML107, D10LLML108, D10LLML110, D10LLML226, D10LLML233, </v>
      </c>
      <c r="C43" s="356">
        <f>IF(XXX_I!F7&lt;&gt;0,XXX_I!F7*(SUMIFS(XXX_I!F12:F58,XXX_I!C12:C58,"=DS",XXX_I!E12:E58,"=1",XXX_I!D12:D58,"&lt;&gt;DF")+SUMIFS(XXX_I!G12:G58,XXX_I!C12:C58,"=DS",XXX_I!E12:E58,"=1",XXX_I!D12:D58,"&lt;&gt;DF")+SUMIFS(XXX_I!H12:H58,XXX_I!C12:C58,"=DS",XXX_I!E12:E58,"=1",XXX_I!D12:D58,"&lt;&gt;DF")+SUMIFS(XXX_I!I12:I58,XXX_I!C12:C58,"=DS",XXX_I!E12:E58,"=1",XXX_I!D12:D58,"&lt;&gt;DF")),14*(SUMIFS(XXX_I!F12:F58,XXX_I!C12:C58,"=DS",XXX_I!E12:E58,"=1",XXX_I!D12:D58,"&lt;&gt;DF")+SUMIFS(XXX_I!G12:G58,XXX_I!C12:C58,"=DS",XXX_I!E12:E58,"=1",XXX_I!D12:D58,"&lt;&gt;DF")+SUMIFS(XXX_I!H12:H58,XXX_I!C12:C58,"=DS",XXX_I!E12:E58,"=1",XXX_I!D12:D58,"&lt;&gt;DF")+SUMIFS(XXX_I!I12:I58,XXX_I!C12:C58,"=DS",XXX_I!E12:E58,"=1",XXX_I!D12:D58,"&lt;&gt;DF")))+IF(XXX_I!L7&lt;&gt;0,XXX_I!L7*(SUMIFS(XXX_I!L12:L58,XXX_I!C12:C58,"=DS",XXX_I!E12:E58,"=1",XXX_I!D12:D58,"&lt;&gt;DF")+SUMIFS(XXX_I!M12:M58,XXX_I!C12:C58,"=DS",XXX_I!E12:E58,"=1",XXX_I!D12:D58,"&lt;&gt;DF")+SUMIFS(XXX_I!N12:N58,XXX_I!C12:C58,"=DS",XXX_I!E12:E58,"=1",XXX_I!D12:D58,"&lt;&gt;DF")+SUMIFS(XXX_I!O12:O58,XXX_I!C12:C58,"=DS",XXX_I!E12:E58,"=1",XXX_I!D12:D58,"&lt;&gt;DF")),14*(SUMIFS(XXX_I!L12:L58,XXX_I!C12:C58,"=DS",XXX_I!E12:E58,"=1",XXX_I!D12:D58,"&lt;&gt;DF")+SUMIFS(XXX_I!M12:M58,XXX_I!C12:C58,"=DS",XXX_I!E12:E58,"=1",XXX_I!D12:D58,"&lt;&gt;DF")+SUMIFS(XXX_I!N12:N58,XXX_I!C12:C58,"=DS",XXX_I!E12:E58,"=1",XXX_I!D12:D58,"&lt;&gt;DF")+SUMIFS(XXX_I!O12:O58,XXX_I!C12:C58,"=DS",XXX_I!E12:E58,"=1",XXX_I!D12:D58,"&lt;&gt;DF")))+IF(XXX_I!F7&lt;&gt;0,XXX_I!F7*(SUMIFS(XXX_I!I12:I58,XXX_I!C12:C58,"=DS",XXX_I!E12:E58,"=2",XXX_I!D12:D58,"=DO")),14*(SUMIFS(XXX_I!I12:I58,XXX_I!C12:C58,"=DS",XXX_I!E12:E58,"=2",XXX_I!D12:D58,"=DO")))+IF(XXX_I!L7&lt;&gt;0,XXX_I!L7*(SUMIFS(XXX_I!O12:O58,XXX_I!C12:C58,"=DS",XXX_I!E12:E58,"=2",XXX_I!D12:D58,"=DO")),14*(SUMIFS(XXX_I!O12:O58,XXX_I!C12:C58,"=DS",XXX_I!E12:E58,"=2",XXX_I!D12:D58,"=DO")))</f>
        <v>322</v>
      </c>
      <c r="D43" s="216"/>
      <c r="E43" s="217"/>
      <c r="F43" s="218"/>
      <c r="G43" s="183"/>
      <c r="H43" s="184"/>
      <c r="I43" s="215"/>
      <c r="K43" s="187"/>
      <c r="L43" s="270"/>
    </row>
    <row r="44" spans="1:12" ht="47.25" customHeight="1" thickBot="1">
      <c r="A44" s="189" t="s">
        <v>43</v>
      </c>
      <c r="B44" s="279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","")&amp;IF((XXX_I!C19="DC")*(XXX_I!E19&lt;&gt;0),XXX_I!B19&amp;", ","")&amp;IF((XXX_I!C20="DC")*(XXX_I!E20&lt;&gt;0),XXX_I!B20&amp;",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","")&amp;IF((XXX_I!C42="DC")*(XXX_I!E42&lt;&gt;0),XXX_I!B42&amp;", ","")&amp;IF((XXX_I!C43="DC")*(XXX_I!E43&lt;&gt;0),XXX_I!B43&amp;", ","")&amp;IF((XXX_I!C44="DC")*(XXX_I!E44&lt;&gt;0),XXX_I!B44&amp;", ","")&amp;IF((XXX_I!C45="DC")*(XXX_I!E45&lt;&gt;0),XXX_I!B45&amp;", ","")&amp;IF((XXX_I!C46="DC")*(XXX_I!E46&lt;&gt;0),XXX_I!B46&amp;", ","")&amp;IF((XXX_I!C47="DC")*(XXX_I!E47&lt;&gt;0),XXX_I!B47&amp;", ","")&amp;IF((XXX_I!C48="DC")*(XXX_I!E48&lt;&gt;0),XXX_I!B48&amp;", ","")&amp;IF((XXX_I!C49="DC")*(XXX_I!E49&lt;&gt;0),XXX_I!B49&amp;", ","")&amp;IF((XXX_I!C50="DC")*(XXX_I!E50&lt;&gt;0),XXX_I!B50&amp;", ","")&amp;IF((XXX_I!C51="DC")*(XXX_I!E51&lt;&gt;0),XXX_I!B51&amp;", ","")&amp;IF((XXX_I!C52="DC")*(XXX_I!E52&lt;&gt;0),XXX_I!B52&amp;", ","")&amp;IF((XXX_I!C53="DC")*(XXX_I!E53&lt;&gt;0),XXX_I!B57&amp;", ","")&amp;IF((XXX_I!C54="DC")*(XXX_I!E54&lt;&gt;0),XXX_I!B54&amp;", ","")&amp;IF((XXX_I!C55="DC")*(XXX_I!E55&lt;&gt;0),XXX_I!B55&amp;", ","")&amp;IF((XXX_I!C56="DC")*(XXX_I!E56&lt;&gt;0),XXX_I!B56&amp;", ","")&amp;IF((XXX_I!C57="DC")*(XXX_I!E57&lt;&gt;0),XXX_I!B57&amp;", ","")&amp;IF((XXX_I!C58="DC")*(XXX_I!E58&lt;&gt;0),XXX_I!B58&amp;", ","")</f>
        <v xml:space="preserve">D10LLML112, D10LLML113, D10LLML114, D10LLML227, D10LLML228, D10LLML229, D10LLML235, D10LLML236, , D10LLML239, </v>
      </c>
      <c r="C44" s="357">
        <f>IF(XXX_I!F7&lt;&gt;0,XXX_I!F7*(SUMIFS(XXX_I!F12:F58,XXX_I!C12:C58,"=DC",XXX_I!E12:E58,"=1",XXX_I!D12:D58,"&lt;&gt;DF")+SUMIFS(XXX_I!G12:G58,XXX_I!C12:C58,"=DC",XXX_I!E12:E58,"=1",XXX_I!D12:D58,"&lt;&gt;DF")+SUMIFS(XXX_I!H12:H58,XXX_I!C12:C58,"=DC",XXX_I!E12:E58,"=1",XXX_I!D12:D58,"&lt;&gt;DF")+SUMIFS(XXX_I!I12:I58,XXX_I!C12:C58,"=DC",XXX_I!E12:E58,"=1",XXX_I!D12:D58,"&lt;&gt;DF")),14*(SUMIFS(XXX_I!F12:F58,XXX_I!C12:C58,"=DC",XXX_I!E12:E58,"=1",XXX_I!D12:D58,"&lt;&gt;DF")+SUMIFS(XXX_I!G12:G58,XXX_I!C12:C58,"=DC",XXX_I!E12:E58,"=1",XXX_I!D12:D58,"&lt;&gt;DF")+SUMIFS(XXX_I!H12:H58,XXX_I!C12:C58,"=DC",XXX_I!E12:E58,"=1",XXX_I!D12:D58,"&lt;&gt;DF")+SUMIFS(XXX_I!I12:I58,XXX_I!C12:C58,"=DC",XXX_I!E12:E58,"=1",XXX_I!D12:D58,"&lt;&gt;DF")))+IF(XXX_I!L7&lt;&gt;0,XXX_I!L7*(SUMIFS(XXX_I!L12:L58,XXX_I!C12:C58,"=DC",XXX_I!E12:E58,"=1",XXX_I!D12:D58,"&lt;&gt;DF")+SUMIFS(XXX_I!M12:M58,XXX_I!C12:C58,"=DC",XXX_I!E12:E58,"=1",XXX_I!D12:D58,"&lt;&gt;DF")+SUMIFS(XXX_I!N12:N58,XXX_I!C12:C58,"=DC",XXX_I!E12:E58,"=1",XXX_I!D12:D58,"&lt;&gt;DF")+SUMIFS(XXX_I!O12:O58,XXX_I!C12:C58,"=DC",XXX_I!E12:E58,"=1",XXX_I!D12:D58,"&lt;&gt;DF")),14*(SUMIFS(XXX_I!L12:L58,XXX_I!C12:C58,"=DC",XXX_I!E12:E58,"=1",XXX_I!D12:D58,"&lt;&gt;DF")+SUMIFS(XXX_I!M12:M58,XXX_I!C12:C58,"=DC",XXX_I!E12:E58,"=1",XXX_I!D12:D58,"&lt;&gt;DF")+SUMIFS(XXX_I!N12:N58,XXX_I!C12:C58,"=DC",XXX_I!E12:E58,"=1",XXX_I!D12:D58,"&lt;&gt;DF")+SUMIFS(XXX_I!O12:O58,XXX_I!C12:C58,"=DC",XXX_I!E12:E58,"=1",XXX_I!D12:D58,"&lt;&gt;DF")))+IF(XXX_I!F7&lt;&gt;0,XXX_I!F7*(SUMIFS(XXX_I!I12:I58,XXX_I!C12:C58,"=DC",XXX_I!E12:E58,"=2",XXX_I!D12:D58,"=DO")),14*(SUMIFS(XXX_I!I12:I58,XXX_I!C12:C58,"=DC",XXX_I!E12:E58,"=2",XXX_I!D12:D58,"=DO")))+IF(XXX_I!L7&lt;&gt;0,XXX_I!L7*(SUMIFS(XXX_I!O12:O58,XXX_I!C12:C58,"=DC",XXX_I!E12:E58,"=2",XXX_I!D12:D58,"=DO")),14*(SUMIFS(XXX_I!O12:O58,XXX_I!C12:C58,"=DC",XXX_I!E12:E58,"=2",XXX_I!D12:D58,"=DO")))</f>
        <v>70</v>
      </c>
      <c r="D44" s="219"/>
      <c r="E44" s="220"/>
      <c r="F44" s="221"/>
      <c r="G44" s="224"/>
      <c r="H44" s="225"/>
      <c r="I44" s="215"/>
      <c r="K44" s="187"/>
      <c r="L44" s="270"/>
    </row>
    <row r="45" spans="1:12" ht="10.5" hidden="1" customHeight="1" thickBot="1">
      <c r="A45" s="326"/>
      <c r="B45" s="327"/>
      <c r="C45" s="328"/>
      <c r="D45" s="329"/>
      <c r="E45" s="330"/>
      <c r="F45" s="331"/>
      <c r="G45" s="190"/>
      <c r="H45" s="191"/>
      <c r="I45" s="215"/>
      <c r="K45" s="198"/>
      <c r="L45" s="272"/>
    </row>
    <row r="46" spans="1:12">
      <c r="C46" s="282">
        <f>SUM(C41:C45)</f>
        <v>644</v>
      </c>
      <c r="I46" s="215"/>
    </row>
    <row r="47" spans="1:12" ht="15.75" thickBot="1">
      <c r="A47" s="170" t="s">
        <v>47</v>
      </c>
      <c r="D47" s="171"/>
      <c r="E47" s="171"/>
      <c r="F47" s="171"/>
      <c r="G47" s="171"/>
      <c r="H47" s="171"/>
      <c r="I47" s="215"/>
    </row>
    <row r="48" spans="1:12" s="175" customFormat="1" ht="15.75" thickBot="1">
      <c r="A48" s="173" t="s">
        <v>18</v>
      </c>
      <c r="B48" s="276" t="s">
        <v>17</v>
      </c>
      <c r="C48" s="283" t="s">
        <v>20</v>
      </c>
      <c r="D48" s="173" t="s">
        <v>16</v>
      </c>
      <c r="E48" s="590" t="s">
        <v>22</v>
      </c>
      <c r="F48" s="591"/>
      <c r="G48" s="592" t="s">
        <v>21</v>
      </c>
      <c r="H48" s="593"/>
      <c r="I48" s="222"/>
      <c r="J48" s="288"/>
      <c r="L48" s="273"/>
    </row>
    <row r="49" spans="1:17" ht="78" customHeight="1">
      <c r="A49" s="176" t="s">
        <v>45</v>
      </c>
      <c r="B49" s="277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","")&amp;IF((XXX_I!D19="DO")*(XXX_I!E19&lt;&gt;0),XXX_I!B19&amp;", ","")&amp;IF((XXX_I!D20="DO")*(XXX_I!E20&lt;&gt;0),XXX_I!B20&amp;",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","")&amp;IF((XXX_I!D49="DO")*(XXX_I!E49&lt;&gt;0),XXX_I!B49&amp;", ","")&amp;IF((XXX_I!D50="DO")*(XXX_I!E50&lt;&gt;0),XXX_I!B50&amp;", ","")&amp;IF((XXX_I!D51="DO")*(XXX_I!E51&lt;&gt;0),XXX_I!B51&amp;", ","")&amp;IF((XXX_I!D52="DO")*(XXX_I!E52&lt;&gt;0),XXX_I!B52&amp;", ","")&amp;IF((XXX_I!D53="DO")*(XXX_I!E53&lt;&gt;0),XXX_I!B53&amp;", ","")&amp;IF((XXX_I!D54="DO")*(XXX_I!E54&lt;&gt;0),XXX_I!B54&amp;", ","")&amp;IF((XXX_I!D55="DO")*(XXX_I!E55&lt;&gt;0),XXX_I!B55&amp;", ","")&amp;IF((XXX_I!D56="DO")*(XXX_I!E56&lt;&gt;0),XXX_I!B56&amp;", ","")&amp;IF((XXX_I!D57="DO")*(XXX_I!E57&lt;&gt;0),XXX_I!B57&amp;", ","")&amp;IF((XXX_I!D58="DO")*(XXX_I!E58&lt;&gt;0),XXX_I!B58&amp;", ","")</f>
        <v xml:space="preserve">D10LLML101, D10LLML102, D10LLML103, D10LLML104, D10LLML105, D10LLML106, D10LLML107, D10LLML108, D10LLML109, D10LLML110, D10LLML112, D10LLML113, D10LLML114, D10LLML225, D10LLML226, D10LLML227, D10LLML228, D10LLML229, D10LLML232, D10LLML233, </v>
      </c>
      <c r="C49" s="289">
        <f>IF(XXX_I!F7&lt;&gt;0,XXX_I!F7*(SUMIFS(XXX_I!F12:F58,XXX_I!D12:D58,"=DO",XXX_I!E12:E58,"&lt;&gt;0")+SUMIFS(XXX_I!G12:G58,XXX_I!D12:D58,"=DO",XXX_I!E12:E58,"&lt;&gt;0")+SUMIFS(XXX_I!H12:H58,XXX_I!D12:D58,"=DO",XXX_I!E12:E58,"&lt;&gt;0")+SUMIFS(XXX_I!I12:I58,XXX_I!D12:D58,"=DO",XXX_I!E12:E58,"&lt;&gt;0")),14*(SUMIFS(XXX_I!F12:F58,XXX_I!D12:D58,"=DO",XXX_I!E12:E58,"&lt;&gt;0")+SUMIFS(XXX_I!G12:G58,XXX_I!D12:D58,"=DO",XXX_I!E12:E58,"&lt;&gt;0")+SUMIFS(XXX_I!H12:H58,XXX_I!D12:D58,"=DO",XXX_I!E12:E58,"&lt;&gt;0")+SUMIFS(XXX_I!I12:I58,XXX_I!D12:D58,"=DO",XXX_I!E12:E58,"&lt;&gt;0")))+IF(XXX_I!L7&lt;&gt;0,XXX_I!L7*(SUMIFS(XXX_I!L12:L58,XXX_I!D12:D58,"=DO",XXX_I!E12:E58,"&lt;&gt;0")+SUMIFS(XXX_I!M12:M58,XXX_I!D12:D58,"=DO",XXX_I!E12:E58,"&lt;&gt;0")+SUMIFS(XXX_I!N12:N58,XXX_I!D12:D58,"=DO",XXX_I!E12:E58,"&lt;&gt;0")+SUMIFS(XXX_I!O12:O58,XXX_I!D12:D58,"=DO",XXX_I!E12:E58,"&lt;&gt;0")),14*(SUMIFS(XXX_I!L12:L58,XXX_I!D12:D58,"=DO",XXX_I!E12:E58,"&lt;&gt;0")+SUMIFS(XXX_I!M12:M58,XXX_I!D12:D58,"=DO",XXX_I!E12:E58,"&lt;&gt;0")+SUMIFS(XXX_I!N12:N58,XXX_I!D12:D58,"=DO",XXX_I!E12:E58,"&lt;&gt;0")+SUMIFS(XXX_I!O12:O58,XXX_I!D12:D58,"=DO",XXX_I!E12:E58,"&lt;&gt;0")))</f>
        <v>616</v>
      </c>
      <c r="D49" s="212"/>
      <c r="E49" s="213"/>
      <c r="F49" s="214"/>
      <c r="G49" s="178"/>
      <c r="H49" s="179"/>
      <c r="I49" s="215"/>
    </row>
    <row r="50" spans="1:17">
      <c r="A50" s="181" t="s">
        <v>46</v>
      </c>
      <c r="B50" s="278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","")&amp;IF((XXX_I!D19="DA")*(XXX_I!E19&lt;&gt;0),XXX_I!B19&amp;", ","")&amp;IF((XXX_I!D20="DA")*(XXX_I!E20&lt;&gt;0),XXX_I!B20&amp;",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","")&amp;IF((XXX_I!D49="DA")*(XXX_I!E49&lt;&gt;0),XXX_I!B49&amp;", ","")&amp;IF((XXX_I!D50="DA")*(XXX_I!E50&lt;&gt;0),XXX_I!B50&amp;", ","")&amp;IF((XXX_I!D51="DA")*(XXX_I!E51&lt;&gt;0),XXX_I!B51&amp;", ","")&amp;IF((XXX_I!D52="DA")*(XXX_I!E52&lt;&gt;0),XXX_I!B52&amp;", ","")&amp;IF((XXX_I!D53="DA")*(XXX_I!E53&lt;&gt;0),XXX_I!B53&amp;", ","")&amp;IF((XXX_I!D54="DA")*(XXX_I!E54&lt;&gt;0),XXX_I!B54&amp;", ","")&amp;IF((XXX_I!D55="DA")*(XXX_I!E55&lt;&gt;0),XXX_I!B55&amp;", ","")&amp;IF((XXX_I!D56="DA")*(XXX_I!E56&lt;&gt;0),XXX_I!B56&amp;", ","")&amp;IF((XXX_I!D57="DA")*(XXX_I!E57&lt;&gt;0),XXX_I!B57&amp;", ","")&amp;IF((XXX_I!D58="DA")*(XXX_I!E58&lt;&gt;0),XXX_I!B58&amp;", ","")</f>
        <v xml:space="preserve">D10LLML115, D10LLML116, </v>
      </c>
      <c r="C50" s="355">
        <f>IF(XXX_I!F7&lt;&gt;0,XXX_I!F7*(SUMIFS(XXX_I!F12:F58,XXX_I!D12:D58,"=DA",XXX_I!E12:E58,"=1")+SUMIFS(XXX_I!G12:G58,XXX_I!D12:D58,"=DA",XXX_I!E12:E58,"=1")+SUMIFS(XXX_I!H12:H58,XXX_I!D12:D58,"=DA",XXX_I!E12:E58,"=1")+SUMIFS(XXX_I!I12:I58,XXX_I!D12:D58,"=DA",XXX_I!E12:E58,"=1")),14*(SUMIFS(XXX_I!F12:F58,XXX_I!D12:D58,"=DA",XXX_I!E12:E58,"=1")+SUMIFS(XXX_I!G12:G58,XXX_I!D12:D58,"=DA",XXX_I!E12:E58,"=1")+SUMIFS(XXX_I!H12:H58,XXX_I!D12:D58,"=DA",XXX_I!E12:E58,"=1")+SUMIFS(XXX_I!I12:I58,XXX_I!D12:D58,"=DA",XXX_I!E12:E58,"=1")))+IF(XXX_I!L7&lt;&gt;0,XXX_I!L7*(SUMIFS(XXX_I!L12:L58,XXX_I!D12:D58,"=DA",XXX_I!E12:E58,"=1")+SUMIFS(XXX_I!M12:M58,XXX_I!D12:D58,"=DA",XXX_I!E12:E58,"=1")+SUMIFS(XXX_I!N12:N58,XXX_I!D12:D58,"=DA",XXX_I!E12:E58,"=1")+SUMIFS(XXX_I!O12:O58,XXX_I!D12:D58,"=DA",XXX_I!E12:E58,"=1")),14*(SUMIFS(XXX_I!L12:L58,XXX_I!D12:D58,"=DA",XXX_I!E12:E58,"=1")+SUMIFS(XXX_I!M12:M58,XXX_I!D12:D58,"=DA",XXX_I!E12:E58,"=1")+SUMIFS(XXX_I!N12:N58,XXX_I!D12:D58,"=DA",XXX_I!E12:E58,"=1")+SUMIFS(XXX_I!O12:O58,XXX_I!D12:D58,"=DA",XXX_I!E12:E58,"=1")))</f>
        <v>28</v>
      </c>
      <c r="D50" s="200"/>
      <c r="E50" s="217"/>
      <c r="F50" s="218"/>
      <c r="G50" s="183"/>
      <c r="H50" s="184"/>
      <c r="I50" s="215"/>
    </row>
    <row r="51" spans="1:17" ht="15.75" thickBot="1">
      <c r="A51" s="189" t="s">
        <v>44</v>
      </c>
      <c r="B51" s="279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","")&amp;IF((XXX_I!D19="DF")*(XXX_I!E19&lt;&gt;0),XXX_I!B19&amp;", ","")&amp;IF((XXX_I!D20="DF")*(XXX_I!E20&lt;&gt;0),XXX_I!B20&amp;",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","")&amp;IF((XXX_I!D49="DF")*(XXX_I!E49&lt;&gt;0),XXX_I!B49&amp;", ","")&amp;IF((XXX_I!D50="DF")*(XXX_I!E50&lt;&gt;0),XXX_I!B50&amp;", ","")&amp;IF((XXX_I!D51="DF")*(XXX_I!E51&lt;&gt;0),XXX_I!B51&amp;", ","")&amp;IF((XXX_I!D52="DF")*(XXX_I!E52&lt;&gt;0),XXX_I!B52&amp;", ","")&amp;IF((XXX_I!D53="DF")*(XXX_I!E53&lt;&gt;0),XXX_I!B53&amp;", ","")&amp;IF((XXX_I!D54="DF")*(XXX_I!E54&lt;&gt;0),XXX_I!B54&amp;", ","")&amp;IF((XXX_I!D55="DF")*(XXX_I!E55&lt;&gt;0),XXX_I!B55&amp;", ","")&amp;IF((XXX_I!D56="DF")*(XXX_I!E56&lt;&gt;0),XXX_I!B56&amp;", ","")&amp;IF((XXX_I!D57="DF")*(XXX_I!E57&lt;&gt;0),XXX_I!B57&amp;", ","")&amp;IF((XXX_I!D58="DF")*(XXX_I!E58&lt;&gt;0),XXX_I!B58&amp;", ","")</f>
        <v xml:space="preserve">D10LLML235, D10LLML236, D10LLML238, D10LLML239, </v>
      </c>
      <c r="C51" s="290">
        <f>IF(XXX_I!F7&lt;&gt;0,XXX_I!F7*(SUMIFS(XXX_I!F12:F58,XXX_I!D12:D58,"=DF",XXX_I!E12:E58,"&gt;=0")+SUMIFS(XXX_I!G12:G58,XXX_I!D12:D58,"=DF",XXX_I!E12:E58,"&gt;=0")+SUMIFS(XXX_I!H12:H58,XXX_I!D12:D58,"=DF",XXX_I!E12:E58,"&gt;=0")+SUMIFS(XXX_I!I12:I58,XXX_I!D12:D58,"=DF",XXX_I!E12:E58,"&gt;=0")),14*(SUMIFS(XXX_I!F12:F58,XXX_I!D12:D58,"=DF",XXX_I!E12:E58,"&gt;=0")+SUMIFS(XXX_I!G12:G58,XXX_I!D12:D58,"=DF",XXX_I!E12:E58,"&gt;=0")+SUMIFS(XXX_I!H12:H58,XXX_I!D12:D58,"=DF",XXX_I!E12:E58,"&gt;=0")+SUMIFS(XXX_I!I12:I58,XXX_I!D12:D58,"=DF",XXX_I!E12:E58,"&gt;=0")))+IF(XXX_I!L7&lt;&gt;0,XXX_I!L7*(SUMIFS(XXX_I!L12:L58,XXX_I!D12:D58,"=DF",XXX_I!E12:E58,"&gt;=0")+SUMIFS(XXX_I!M12:M58,XXX_I!D12:D58,"=DF",XXX_I!E12:E58,"&gt;=0")+SUMIFS(XXX_I!N12:N58,XXX_I!D12:D58,"=DF",XXX_I!E12:E58,"&gt;=0")+SUMIFS(XXX_I!O12:O58,XXX_I!D12:D58,"=DF",XXX_I!E12:E58,"&gt;=0")),14*(SUMIFS(XXX_I!L12:L58,XXX_I!D12:D58,"=DF",XXX_I!E12:E58,"&gt;=0")+SUMIFS(XXX_I!M12:M58,XXX_I!D12:D58,"=DF",XXX_I!E12:E58,"&gt;=0")+SUMIFS(XXX_I!N12:N58,XXX_I!D12:D58,"=DF",XXX_I!E12:E58,"&gt;=0")+SUMIFS(XXX_I!O12:O58,XXX_I!D12:D58,"=DF",XXX_I!E12:E58,"&gt;=0")))</f>
        <v>280</v>
      </c>
      <c r="D51" s="223"/>
      <c r="E51" s="220"/>
      <c r="F51" s="221"/>
      <c r="G51" s="224"/>
      <c r="H51" s="225"/>
      <c r="I51" s="215"/>
    </row>
    <row r="53" spans="1:17">
      <c r="C53" s="282">
        <f>SUM(C49:C50)</f>
        <v>644</v>
      </c>
    </row>
    <row r="54" spans="1:17" ht="18.75">
      <c r="B54" s="315" t="s">
        <v>25</v>
      </c>
    </row>
    <row r="55" spans="1:17" ht="30">
      <c r="D55" s="167"/>
      <c r="E55" s="167"/>
      <c r="F55" s="209" t="s">
        <v>23</v>
      </c>
      <c r="G55" s="210"/>
      <c r="H55" s="211"/>
    </row>
    <row r="56" spans="1:17">
      <c r="A56" s="170" t="s">
        <v>50</v>
      </c>
      <c r="D56" s="171"/>
      <c r="E56" s="171"/>
      <c r="F56" s="171"/>
      <c r="G56" s="167"/>
      <c r="H56" s="167"/>
    </row>
    <row r="57" spans="1:17" ht="15.75" thickBot="1">
      <c r="D57" s="171"/>
      <c r="E57" s="171"/>
      <c r="F57" s="171"/>
      <c r="G57" s="171"/>
      <c r="H57" s="171"/>
    </row>
    <row r="58" spans="1:17" ht="15.75" thickBot="1">
      <c r="A58" s="173" t="s">
        <v>18</v>
      </c>
      <c r="B58" s="276" t="s">
        <v>17</v>
      </c>
      <c r="C58" s="283" t="s">
        <v>20</v>
      </c>
      <c r="D58" s="173" t="s">
        <v>16</v>
      </c>
      <c r="E58" s="590" t="s">
        <v>22</v>
      </c>
      <c r="F58" s="591"/>
      <c r="G58" s="592" t="s">
        <v>21</v>
      </c>
      <c r="H58" s="593"/>
    </row>
    <row r="59" spans="1:17" ht="30">
      <c r="A59" s="176" t="s">
        <v>40</v>
      </c>
      <c r="B59" s="277" t="str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","")&amp;IF((XXX_II!C28="DF")*(XXX_II!E28&lt;&gt;0),XXX_II!B28&amp;",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","")&amp;IF((XXX_II!C44="DF")*(XXX_II!E44&lt;&gt;0),XXX_II!B44&amp;", ","")&amp;IF((XXX_II!C45="DF")*(XXX_II!E45&lt;&gt;0),XXX_II!B45&amp;", ","")&amp;IF((XXX_II!C47="DF")*(XXX_II!E47&lt;&gt;0),XXX_II!B47&amp;", ","")&amp;IF((XXX_II!C48="DF")*(XXX_II!E48&lt;&gt;0),XXX_II!B48&amp;", ","")&amp;IF((XXX_II!C49="DF")*(XXX_II!E49&lt;&gt;0),XXX_II!B49&amp;", ","")&amp;IF((XXX_II!C50="DF")*(XXX_II!E50&lt;&gt;0),XXX_II!B50&amp;", ","")&amp;IF((XXX_II!C51="DF")*(XXX_II!E51&lt;&gt;0),XXX_II!B51&amp;", ","")&amp;IF((XXX_II!C52="DF")*(XXX_II!E52&lt;&gt;0),XXX_II!B52&amp;", ","")&amp;IF((XXX_II!C53="DF")*(XXX_II!E53&lt;&gt;0),XXX_II!B53&amp;", ","")&amp;IF((XXX_II!C54="DF")*(XXX_II!E54&lt;&gt;0),XXX_II!B54&amp;", ","")&amp;IF((XXX_II!C55="DF")*(XXX_II!E55&lt;&gt;0),XXX_II!B59&amp;", ","")&amp;IF((XXX_II!C56="DF")*(XXX_II!E56&lt;&gt;0),XXX_II!B56&amp;", ","")&amp;IF((XXX_II!C57="DF")*(XXX_II!E57&lt;&gt;0),XXX_II!B57&amp;", ","")&amp;IF((XXX_II!C58="DF")*(XXX_II!E58&lt;&gt;0),XXX_II!B58&amp;", ","")&amp;IF((XXX_II!C59="DF")*(XXX_II!E59&lt;&gt;0),XXX_II!B59&amp;", ","")&amp;IF((XXX_II!C60="DF")*(XXX_II!E60&lt;&gt;0),XXX_II!B60&amp;", ","")</f>
        <v xml:space="preserve">D10LLML338, D10LLML341, D10LLML342, D10LLML343, D10LLML454, </v>
      </c>
      <c r="C59" s="354">
        <f>IF(XXX_II!F7&lt;&gt;0,XXX_II!F7*(SUMIFS(XXX_II!F12:F60,XXX_II!C12:C60,"=DF",XXX_II!E12:E60,"=1",XXX_II!D12:D60,"&lt;&gt;DF")+SUMIFS(XXX_II!G12:G60,XXX_II!C12:C60,"=DF",XXX_II!E12:E60,"=1",XXX_II!D12:D60,"&lt;&gt;DF")+SUMIFS(XXX_II!H12:H60,XXX_II!C12:C60,"=DF",XXX_II!E12:E60,"=1",XXX_II!D12:D60,"&lt;&gt;DF")+SUMIFS(XXX_II!I12:I60,XXX_II!C12:C60,"=DF",XXX_II!E12:E60,"=1",XXX_II!D12:D60,"&lt;&gt;DF")),14*(SUMIFS(XXX_II!F12:F60,XXX_II!C12:C60,"=DF",XXX_II!E12:E60,"=1",XXX_II!D12:D60,"&lt;&gt;DF")+SUMIFS(XXX_II!G12:G60,XXX_II!C12:C60,"=DF",XXX_II!E12:E60,"=1",XXX_II!D12:D60,"&lt;&gt;DF")+SUMIFS(XXX_II!H12:H60,XXX_II!C12:C60,"=DF",XXX_II!E12:E60,"=1",XXX_II!D12:D60,"&lt;&gt;DF")+SUMIFS(XXX_II!I12:I60,XXX_II!C12:C60,"=DF",XXX_II!E12:E60,"=1",XXX_II!D12:D60,"&lt;&gt;DF")))+IF(XXX_II!L7&lt;&gt;0,XXX_II!L7*(SUMIFS(XXX_II!L12:L60,XXX_II!C12:C60,"=DF",XXX_II!E12:E60,"=1",XXX_II!D12:D60,"&lt;&gt;DF")+SUMIFS(XXX_II!M12:M60,XXX_II!C12:C60,"=DF",XXX_II!E12:E60,"=1",XXX_II!D12:D60,"&lt;&gt;DF")+SUMIFS(XXX_II!N12:N60,XXX_II!C12:C60,"=DF",XXX_II!E12:E60,"=1",XXX_II!D12:D60,"&lt;&gt;DF")+SUMIFS(XXX_II!O12:O60,XXX_II!C12:C60,"=DF",XXX_II!E12:E60,"=1",XXX_II!D12:D60,"&lt;&gt;DF")),14*(SUMIFS(XXX_II!L12:L60,XXX_II!C12:C60,"=DF",XXX_II!E12:E60,"=1",XXX_II!D12:D60,"&lt;&gt;DF")+SUMIFS(XXX_II!M12:M60,XXX_II!C12:C60,"=DF",XXX_II!E12:E60,"=1",XXX_II!D12:D60,"&lt;&gt;DF")+SUMIFS(XXX_II!N12:N60,XXX_II!C12:C60,"=DF",XXX_II!E12:E60,"=1",XXX_II!D12:D60,"&lt;&gt;DF")+SUMIFS(XXX_II!O12:O60,XXX_II!C12:C60,"=DF",XXX_II!E12:E60,"=1",XXX_II!D12:D60,"&lt;&gt;DF")))+IF(XXX_II!F7&lt;&gt;0,XXX_II!F7*(SUMIFS(XXX_II!I12:I60,XXX_II!C12:C60,"=DF",XXX_II!E12:E60,"=2",XXX_II!D12:D60,"=DO")),14*(SUMIFS(XXX_II!I12:I60,XXX_II!C12:C60,"=DF",XXX_II!E12:E60,"=2",XXX_II!D12:D60,"=DO")))+IF(XXX_II!L7&lt;&gt;0,XXX_II!L7*(SUMIFS(XXX_II!O12:O60,XXX_II!C12:C60,"=DF",XXX_II!E12:E60,"=2",XXX_II!D12:D60,"=DO")),14*(SUMIFS(XXX_II!O12:O60,XXX_II!C12:C60,"=DF",XXX_II!E12:E60,"=2",XXX_II!D12:D60,"=DO")))</f>
        <v>224</v>
      </c>
      <c r="D59" s="212"/>
      <c r="E59" s="213"/>
      <c r="F59" s="214"/>
      <c r="G59" s="178"/>
      <c r="H59" s="179"/>
    </row>
    <row r="60" spans="1:17" ht="30">
      <c r="A60" s="181" t="s">
        <v>41</v>
      </c>
      <c r="B60" s="278" t="str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","")&amp;IF((XXX_II!C28="DD")*(XXX_II!E28&lt;&gt;0),XXX_II!B28&amp;",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","")&amp;IF((XXX_II!C44="DD")*(XXX_II!E44&lt;&gt;0),XXX_II!B44&amp;", ","")&amp;IF((XXX_II!C45="DD")*(XXX_II!E45&lt;&gt;0),XXX_II!B45&amp;", ","")&amp;IF((XXX_II!C47="DD")*(XXX_II!E47&lt;&gt;0),XXX_II!B47&amp;", ","")&amp;IF((XXX_II!C48="DD")*(XXX_II!E48&lt;&gt;0),XXX_II!B48&amp;", ","")&amp;IF((XXX_II!C49="DD")*(XXX_II!E49&lt;&gt;0),XXX_II!B49&amp;", ","")&amp;IF((XXX_II!C50="DD")*(XXX_II!E50&lt;&gt;0),XXX_II!B50&amp;", ","")&amp;IF((XXX_II!C51="DD")*(XXX_II!E51&lt;&gt;0),XXX_II!B51&amp;", ","")&amp;IF((XXX_II!C52="DD")*(XXX_II!E52&lt;&gt;0),XXX_II!B52&amp;", ","")&amp;IF((XXX_II!C53="DD")*(XXX_II!E53&lt;&gt;0),XXX_II!B53&amp;", ","")&amp;IF((XXX_II!C54="DD")*(XXX_II!E54&lt;&gt;0),XXX_II!B54&amp;", ","")&amp;IF((XXX_II!C55="DD")*(XXX_II!E55&lt;&gt;0),XXX_II!B59&amp;", ","")&amp;IF((XXX_II!C56="DD")*(XXX_II!E56&lt;&gt;0),XXX_II!B56&amp;", ","")&amp;IF((XXX_II!C57="DD")*(XXX_II!E57&lt;&gt;0),XXX_II!B57&amp;", ","")&amp;IF((XXX_II!C58="DD")*(XXX_II!E58&lt;&gt;0),XXX_II!B58&amp;", ","")&amp;IF((XXX_II!C59="DD")*(XXX_II!E59&lt;&gt;0),XXX_II!B59&amp;", ","")&amp;IF((XXX_II!C60="DD")*(XXX_II!E60&lt;&gt;0),XXX_II!B60&amp;", ","")</f>
        <v xml:space="preserve">D10LLML339, D10LLML340, D10LLML348, D10LLML464, D10LLML465, D10LLML466, D10LLML469, </v>
      </c>
      <c r="C60" s="356">
        <f>IF(XXX_II!F7&lt;&gt;0,XXX_II!F7*(SUMIFS(XXX_II!F12:F60,XXX_II!C12:C60,"=DD",XXX_II!E12:E60,"=1",XXX_II!D12:D60,"&lt;&gt;DF")+SUMIFS(XXX_II!G12:G60,XXX_II!C12:C60,"=DD",XXX_II!E12:E60,"=1",XXX_II!D12:D60,"&lt;&gt;DF")+SUMIFS(XXX_II!H12:H60,XXX_II!C12:C60,"=DD",XXX_II!E12:E60,"=1",XXX_II!D12:D60,"&lt;&gt;DF")+SUMIFS(XXX_II!I12:I60,XXX_II!C12:C60,"=DD",XXX_II!E12:E60,"=1",XXX_II!D12:D60,"&lt;&gt;DF")),14*(SUMIFS(XXX_II!F12:F60,XXX_II!C12:C60,"=DD",XXX_II!E12:E60,"=1",XXX_II!D12:D60,"&lt;&gt;DF")+SUMIFS(XXX_II!G12:G60,XXX_II!C12:C60,"=DD",XXX_II!E12:E60,"=1",XXX_II!D12:D60,"&lt;&gt;DF")+SUMIFS(XXX_II!H12:H60,XXX_II!C12:C60,"=DD",XXX_II!E12:E60,"=1",XXX_II!D12:D60,"&lt;&gt;DF")+SUMIFS(XXX_II!I12:I60,XXX_II!C12:C60,"=DD",XXX_II!E12:E60,"=1",XXX_II!D12:D60,"&lt;&gt;DF")))+IF(XXX_II!L7&lt;&gt;0,XXX_II!L7*(SUMIFS(XXX_II!L12:L60,XXX_II!C12:C60,"=DD",XXX_II!E12:E60,"=1",XXX_II!D12:D60,"&lt;&gt;DF")+SUMIFS(XXX_II!M12:M60,XXX_II!C12:C60,"=DD",XXX_II!E12:E60,"=1",XXX_II!D12:D60,"&lt;&gt;DF")+SUMIFS(XXX_II!N12:N60,XXX_II!C12:C60,"=DD",XXX_II!E12:E60,"=1",XXX_II!D12:D60,"&lt;&gt;DF")+SUMIFS(XXX_II!O12:O60,XXX_II!C12:C60,"=DD",XXX_II!E12:E60,"=1",XXX_II!D12:D60,"&lt;&gt;DF")),14*(SUMIFS(XXX_II!L12:L60,XXX_II!C12:C60,"=DD",XXX_II!E12:E60,"=1",XXX_II!D12:D60,"&lt;&gt;DF")+SUMIFS(XXX_II!M12:M60,XXX_II!C12:C60,"=DD",XXX_II!E12:E60,"=1",XXX_II!D12:D60,"&lt;&gt;DF")+SUMIFS(XXX_II!N12:N60,XXX_II!C12:C60,"=DD",XXX_II!E12:E60,"=1",XXX_II!D12:D60,"&lt;&gt;DF")+SUMIFS(XXX_II!O12:O60,XXX_II!C12:C60,"=DD",XXX_II!E12:E60,"=1",XXX_II!D12:D60,"&lt;&gt;DF")))+IF(XXX_II!F7&lt;&gt;0,XXX_II!F7*(SUMIFS(XXX_II!I12:I60,XXX_II!C12:C60,"=DD",XXX_II!E12:E60,"=2",XXX_II!D12:D60,"=DO")),14*(SUMIFS(XXX_II!I12:I60,XXX_II!C12:C60,"=DD",XXX_II!E12:E60,"=2",XXX_II!D12:D60,"=DO")))+IF(XXX_II!L7&lt;&gt;0,XXX_II!L7*(SUMIFS(XXX_II!O12:O60,XXX_II!C12:C60,"=DD",XXX_II!E12:E60,"=2",XXX_II!D12:D60,"=DO")),14*(SUMIFS(XXX_II!O12:O60,XXX_II!C12:C60,"=DD",XXX_II!E12:E60,"=2",XXX_II!D12:D60,"=DO")))</f>
        <v>266</v>
      </c>
      <c r="D60" s="216"/>
      <c r="E60" s="217"/>
      <c r="F60" s="218"/>
      <c r="G60" s="183"/>
      <c r="H60" s="184"/>
    </row>
    <row r="61" spans="1:17" ht="30">
      <c r="A61" s="181" t="s">
        <v>42</v>
      </c>
      <c r="B61" s="278" t="str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","")&amp;IF((XXX_II!C28="DS")*(XXX_II!E28&lt;&gt;0),XXX_II!B28&amp;",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","")&amp;IF((XXX_II!C44="DS")*(XXX_II!E44&lt;&gt;0),XXX_II!B44&amp;", ","")&amp;IF((XXX_II!C45="DS")*(XXX_II!E45&lt;&gt;0),XXX_II!B45&amp;", ","")&amp;IF((XXX_II!C47="DS")*(XXX_II!E47&lt;&gt;0),XXX_II!B47&amp;", ","")&amp;IF((XXX_II!C48="DS")*(XXX_II!E48&lt;&gt;0),XXX_II!B48&amp;", ","")&amp;IF((XXX_II!C49="DS")*(XXX_II!E49&lt;&gt;0),XXX_II!B49&amp;", ","")&amp;IF((XXX_II!C50="DS")*(XXX_II!E50&lt;&gt;0),XXX_II!B50&amp;", ","")&amp;IF((XXX_II!C51="DS")*(XXX_II!E51&lt;&gt;0),XXX_II!B51&amp;", ","")&amp;IF((XXX_II!C52="DS")*(XXX_II!E52&lt;&gt;0),XXX_II!B52&amp;", ","")&amp;IF((XXX_II!C53="DS")*(XXX_II!E53&lt;&gt;0),XXX_II!B53&amp;", ","")&amp;IF((XXX_II!C54="DS")*(XXX_II!E54&lt;&gt;0),XXX_II!B54&amp;", ","")&amp;IF((XXX_II!C55="DS")*(XXX_II!E55&lt;&gt;0),XXX_II!B59&amp;", ","")&amp;IF((XXX_II!C56="DS")*(XXX_II!E56&lt;&gt;0),XXX_II!B56&amp;", ","")&amp;IF((XXX_II!C57="DS")*(XXX_II!E57&lt;&gt;0),XXX_II!B57&amp;", ","")&amp;IF((XXX_II!C58="DS")*(XXX_II!E58&lt;&gt;0),XXX_II!B58&amp;", ","")&amp;IF((XXX_II!C59="DS")*(XXX_II!E59&lt;&gt;0),XXX_II!B59&amp;", ","")&amp;IF((XXX_II!C60="DS")*(XXX_II!E60&lt;&gt;0),XXX_II!B60&amp;", ","")</f>
        <v xml:space="preserve">D10LLML344, D10LLML345, D10LLML346, D10LLML347, D10LLML461, D10LLML462, D10LLML463, D10LLML471, D10LLML477, </v>
      </c>
      <c r="C61" s="356">
        <f>IF(XXX_II!F7&lt;&gt;0,XXX_II!F7*(SUMIFS(XXX_II!F12:F60,XXX_II!C12:C60,"=DS",XXX_II!E12:E60,"=1",XXX_II!D12:D60,"&lt;&gt;DF")+SUMIFS(XXX_II!G12:G60,XXX_II!C12:C60,"=DS",XXX_II!E12:E60,"=1",XXX_II!D12:D60,"&lt;&gt;DF")+SUMIFS(XXX_II!H12:H60,XXX_II!C12:C60,"=DS",XXX_II!E12:E60,"=1",XXX_II!D12:D60,"&lt;&gt;DF")+SUMIFS(XXX_II!I12:I60,XXX_II!C12:C60,"=DS",XXX_II!E12:E60,"=1",XXX_II!D12:D60,"&lt;&gt;DF")),14*(SUMIFS(XXX_II!F12:F60,XXX_II!C12:C60,"=DS",XXX_II!E12:E60,"=1",XXX_II!D12:D60,"&lt;&gt;DF")+SUMIFS(XXX_II!G12:G60,XXX_II!C12:C60,"=DS",XXX_II!E12:E60,"=1",XXX_II!D12:D60,"&lt;&gt;DF")+SUMIFS(XXX_II!H12:H60,XXX_II!C12:C60,"=DS",XXX_II!E12:E60,"=1",XXX_II!D12:D60,"&lt;&gt;DF")+SUMIFS(XXX_II!I12:I60,XXX_II!C12:C60,"=DS",XXX_II!E12:E60,"=1",XXX_II!D12:D60,"&lt;&gt;DF")))+IF(XXX_II!L7&lt;&gt;0,XXX_II!L7*(SUMIFS(XXX_II!L12:L60,XXX_II!C12:C60,"=DS",XXX_II!E12:E60,"=1",XXX_II!D12:D60,"&lt;&gt;DF")+SUMIFS(XXX_II!M12:M60,XXX_II!C12:C60,"=DS",XXX_II!E12:E60,"=1",XXX_II!D12:D60,"&lt;&gt;DF")+SUMIFS(XXX_II!N12:N60,XXX_II!C12:C60,"=DS",XXX_II!E12:E60,"=1",XXX_II!D12:D60,"&lt;&gt;DF")+SUMIFS(XXX_II!O12:O60,XXX_II!C12:C60,"=DS",XXX_II!E12:E60,"=1",XXX_II!D12:D60,"&lt;&gt;DF")),14*(SUMIFS(XXX_II!L12:L60,XXX_II!C12:C60,"=DS",XXX_II!E12:E60,"=1",XXX_II!D12:D60,"&lt;&gt;DF")+SUMIFS(XXX_II!M12:M60,XXX_II!C12:C60,"=DS",XXX_II!E12:E60,"=1",XXX_II!D12:D60,"&lt;&gt;DF")+SUMIFS(XXX_II!N12:N60,XXX_II!C12:C60,"=DS",XXX_II!E12:E60,"=1",XXX_II!D12:D60,"&lt;&gt;DF")+SUMIFS(XXX_II!O12:O60,XXX_II!C12:C60,"=DS",XXX_II!E12:E60,"=1",XXX_II!D12:D60,"&lt;&gt;DF")))+IF(XXX_II!F7&lt;&gt;0,XXX_II!F7*(SUMIFS(XXX_II!I12:I60,XXX_II!C12:C60,"=DS",XXX_II!E12:E60,"=2",XXX_II!D12:D60,"=DO")),14*(SUMIFS(XXX_II!I12:I60,XXX_II!C12:C60,"=DS",XXX_II!E12:E60,"=2",XXX_II!D12:D60,"=DO")))+IF(XXX_II!L7&lt;&gt;0,XXX_II!L7*(SUMIFS(XXX_II!O12:O60,XXX_II!C12:C60,"=DS",XXX_II!E12:E60,"=2",XXX_II!D12:D60,"=DO")),14*(SUMIFS(XXX_II!O12:O60,XXX_II!C12:C60,"=DS",XXX_II!E12:E60,"=2",XXX_II!D12:D60,"=DO")))</f>
        <v>252</v>
      </c>
      <c r="D61" s="216"/>
      <c r="E61" s="217"/>
      <c r="F61" s="218"/>
      <c r="G61" s="183"/>
      <c r="H61" s="184"/>
      <c r="I61" s="186"/>
      <c r="O61" s="226"/>
      <c r="Q61" s="226"/>
    </row>
    <row r="62" spans="1:17" ht="30.75" thickBot="1">
      <c r="A62" s="189" t="s">
        <v>43</v>
      </c>
      <c r="B62" s="279" t="str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","")&amp;IF((XXX_II!C28="DC")*(XXX_II!E28&lt;&gt;0),XXX_II!B28&amp;",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","")&amp;IF((XXX_II!C44="DC")*(XXX_II!E44&lt;&gt;0),XXX_II!B44&amp;", ","")&amp;IF((XXX_II!C45="DC")*(XXX_II!E45&lt;&gt;0),XXX_II!B45&amp;", ","")&amp;IF((XXX_II!C47="DC")*(XXX_II!E47&lt;&gt;0),XXX_II!B47&amp;", ","")&amp;IF((XXX_II!C48="DC")*(XXX_II!E48&lt;&gt;0),XXX_II!B48&amp;", ","")&amp;IF((XXX_II!C49="DC")*(XXX_II!E49&lt;&gt;0),XXX_II!B49&amp;", ","")&amp;IF((XXX_II!C50="DC")*(XXX_II!E50&lt;&gt;0),XXX_II!B50&amp;", ","")&amp;IF((XXX_II!C51="DC")*(XXX_II!E51&lt;&gt;0),XXX_II!B51&amp;", ","")&amp;IF((XXX_II!C52="DC")*(XXX_II!E52&lt;&gt;0),XXX_II!B52&amp;", ","")&amp;IF((XXX_II!C53="DC")*(XXX_II!E53&lt;&gt;0),XXX_II!B53&amp;", ","")&amp;IF((XXX_II!C54="DC")*(XXX_II!E54&lt;&gt;0),XXX_II!B54&amp;", ","")&amp;IF((XXX_II!C55="DC")*(XXX_II!E55&lt;&gt;0),XXX_II!B59&amp;", ","")&amp;IF((XXX_II!C56="DC")*(XXX_II!E56&lt;&gt;0),XXX_II!B56&amp;", ","")&amp;IF((XXX_II!C57="DC")*(XXX_II!E57&lt;&gt;0),XXX_II!B57&amp;", ","")&amp;IF((XXX_II!C58="DC")*(XXX_II!E58&lt;&gt;0),XXX_II!B58&amp;", ","")&amp;IF((XXX_II!C59="DC")*(XXX_II!E59&lt;&gt;0),XXX_II!B59&amp;", ","")&amp;IF((XXX_II!C60="DC")*(XXX_II!E60&lt;&gt;0),XXX_II!B60&amp;", ","")</f>
        <v xml:space="preserve">D10LLML467, D10LLML468, D10LLML470, D10LLML473, D10LLML474, , </v>
      </c>
      <c r="C62" s="357">
        <f>IF(XXX_II!F7&lt;&gt;0,XXX_II!F7*(SUMIFS(XXX_II!F12:F60,XXX_II!C12:C60,"=DC",XXX_II!E12:E60,"=1",XXX_II!D12:D60,"&lt;&gt;DF")+SUMIFS(XXX_II!G12:G60,XXX_II!C12:C60,"=DC",XXX_II!E12:E60,"=1",XXX_II!D12:D60,"&lt;&gt;DF")+SUMIFS(XXX_II!H12:H60,XXX_II!C12:C60,"=DC",XXX_II!E12:E60,"=1",XXX_II!D12:D60,"&lt;&gt;DF")+SUMIFS(XXX_II!I12:I60,XXX_II!C12:C60,"=DC",XXX_II!E12:E60,"=1",XXX_II!D12:D60,"&lt;&gt;DF")),14*(SUMIFS(XXX_II!F12:F60,XXX_II!C12:C60,"=DC",XXX_II!E12:E60,"=1",XXX_II!D12:D60,"&lt;&gt;DF")+SUMIFS(XXX_II!G12:G60,XXX_II!C12:C60,"=DC",XXX_II!E12:E60,"=1",XXX_II!D12:D60,"&lt;&gt;DF")+SUMIFS(XXX_II!H12:H60,XXX_II!C12:C60,"=DC",XXX_II!E12:E60,"=1",XXX_II!D12:D60,"&lt;&gt;DF")+SUMIFS(XXX_II!I12:I60,XXX_II!C12:C60,"=DC",XXX_II!E12:E60,"=1",XXX_II!D12:D60,"&lt;&gt;DF")))+IF(XXX_II!L7&lt;&gt;0,XXX_II!L7*(SUMIFS(XXX_II!L12:L60,XXX_II!C12:C60,"=DC",XXX_II!E12:E60,"=1",XXX_II!D12:D60,"&lt;&gt;DF")+SUMIFS(XXX_II!M12:M60,XXX_II!C12:C60,"=DC",XXX_II!E12:E60,"=1",XXX_II!D12:D60,"&lt;&gt;DF")+SUMIFS(XXX_II!N12:N60,XXX_II!C12:C60,"=DC",XXX_II!E12:E60,"=1",XXX_II!D12:D60,"&lt;&gt;DF")+SUMIFS(XXX_II!O12:O60,XXX_II!C12:C60,"=DC",XXX_II!E12:E60,"=1",XXX_II!D12:D60,"&lt;&gt;DF")),14*(SUMIFS(XXX_II!L12:L60,XXX_II!C12:C60,"=DC",XXX_II!E12:E60,"=1",XXX_II!D12:D60,"&lt;&gt;DF")+SUMIFS(XXX_II!M12:M60,XXX_II!C12:C60,"=DC",XXX_II!E12:E60,"=1",XXX_II!D12:D60,"&lt;&gt;DF")+SUMIFS(XXX_II!N12:N60,XXX_II!C12:C60,"=DC",XXX_II!E12:E60,"=1",XXX_II!D12:D60,"&lt;&gt;DF")+SUMIFS(XXX_II!O12:O60,XXX_II!C12:C60,"=DC",XXX_II!E12:E60,"=1",XXX_II!D12:D60,"&lt;&gt;DF")))+IF(XXX_II!F7&lt;&gt;0,XXX_II!F7*(SUMIFS(XXX_II!I12:I60,XXX_II!C12:C60,"=DC",XXX_II!E12:E60,"=2",XXX_II!D12:D60,"=DO")),14*(SUMIFS(XXX_II!I12:I60,XXX_II!C12:C60,"=DC",XXX_II!E12:E60,"=2",XXX_II!D12:D60,"=DO")))+IF(XXX_II!L7&lt;&gt;0,XXX_II!L7*(SUMIFS(XXX_II!O12:O60,XXX_II!C12:C60,"=DC",XXX_II!E12:E60,"=2",XXX_II!D12:D60,"=DO")),14*(SUMIFS(XXX_II!O12:O60,XXX_II!C12:C60,"=DC",XXX_II!E12:E60,"=2",XXX_II!D12:D60,"=DO")))</f>
        <v>56</v>
      </c>
      <c r="D62" s="219"/>
      <c r="E62" s="220"/>
      <c r="F62" s="221"/>
      <c r="G62" s="190"/>
      <c r="H62" s="191"/>
    </row>
    <row r="63" spans="1:17" ht="15.75" hidden="1" thickBot="1">
      <c r="A63" s="291"/>
      <c r="B63" s="279"/>
      <c r="C63" s="314"/>
      <c r="D63" s="219"/>
      <c r="E63" s="220"/>
      <c r="F63" s="221"/>
      <c r="G63" s="224"/>
      <c r="H63" s="225"/>
    </row>
    <row r="64" spans="1:17">
      <c r="C64" s="282">
        <f>SUM(C59:C62)</f>
        <v>798</v>
      </c>
    </row>
    <row r="65" spans="1:9" ht="15.75" thickBot="1">
      <c r="A65" s="170" t="s">
        <v>47</v>
      </c>
      <c r="D65" s="171"/>
      <c r="E65" s="171"/>
      <c r="F65" s="171"/>
      <c r="G65" s="171"/>
      <c r="H65" s="171"/>
    </row>
    <row r="66" spans="1:9" ht="15.75" thickBot="1">
      <c r="A66" s="173" t="s">
        <v>18</v>
      </c>
      <c r="B66" s="276" t="s">
        <v>17</v>
      </c>
      <c r="C66" s="283" t="s">
        <v>20</v>
      </c>
      <c r="D66" s="173" t="s">
        <v>16</v>
      </c>
      <c r="E66" s="590" t="s">
        <v>22</v>
      </c>
      <c r="F66" s="591"/>
      <c r="G66" s="592" t="s">
        <v>21</v>
      </c>
      <c r="H66" s="593"/>
    </row>
    <row r="67" spans="1:9" ht="90">
      <c r="A67" s="324" t="s">
        <v>45</v>
      </c>
      <c r="B67" s="277" t="str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","")&amp;IF((XXX_II!D28="DO")*(XXX_II!E28&lt;&gt;0),XXX_II!B28&amp;",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","")&amp;IF((XXX_II!D47="DO")*(XXX_II!E47&lt;&gt;0),XXX_II!B47&amp;", ","")&amp;IF((XXX_II!D48="DO")*(XXX_II!E48&lt;&gt;0),XXX_II!B48&amp;", ","")&amp;IF((XXX_II!D49="DO")*(XXX_II!E49&lt;&gt;0),XXX_II!B49&amp;", ","")&amp;IF((XXX_II!D50="DO")*(XXX_II!E50&lt;&gt;0),XXX_II!B50&amp;", ","")&amp;IF((XXX_II!D51="DO")*(XXX_II!E51&lt;&gt;0),XXX_II!B51&amp;", ","")&amp;IF((XXX_II!D52="DO")*(XXX_II!E52&lt;&gt;0),XXX_II!B52&amp;", ","")&amp;IF((XXX_II!D53="DO")*(XXX_II!E53&lt;&gt;0),XXX_II!B53&amp;", ","")&amp;IF((XXX_II!D54="DO")*(XXX_II!E54&lt;&gt;0),XXX_II!B54&amp;", ","")&amp;IF((XXX_II!D55="DO")*(XXX_II!E55&lt;&gt;0),XXX_II!B55&amp;", ","")&amp;IF((XXX_II!D56="DO")*(XXX_II!E56&lt;&gt;0),XXX_II!B56&amp;", ","")&amp;IF((XXX_II!D57="DO")*(XXX_II!E57&lt;&gt;0),XXX_II!B57&amp;", ","")&amp;IF((XXX_II!D58="DO")*(XXX_II!E58&lt;&gt;0),XXX_II!B58&amp;", ","")&amp;IF((XXX_II!D59="DO")*(XXX_II!E59&lt;&gt;0),XXX_II!B59&amp;", ","")&amp;IF((XXX_II!D60="DO")*(XXX_II!E60&lt;&gt;0),XXX_II!B60&amp;", ","")</f>
        <v xml:space="preserve">D10LLML338, D10LLML339, D10LLML340, D10LLML341, D10LLML342, D10LLML343, D10LLML344, D10LLML345, D10LLML346, D10LLML347, D10LLML348, D10LLML454, D10LLML461, D10LLML462, D10LLML463, D10LLML464, D10LLML465, D10LLML466, D10LLML469, D10LLML470, D10LLML471, </v>
      </c>
      <c r="C67" s="289">
        <f>IF(XXX_II!F7&lt;&gt;0,XXX_II!F7*(SUMIFS(XXX_II!F12:F60,XXX_II!D12:D60,"=DO",XXX_II!E12:E60,"&lt;&gt;0")+SUMIFS(XXX_II!G12:G60,XXX_II!D12:D60,"=DO",XXX_II!E12:E60,"&lt;&gt;0")+SUMIFS(XXX_II!H12:H60,XXX_II!D12:D60,"=DO",XXX_II!E12:E60,"&lt;&gt;0")+SUMIFS(XXX_II!I12:I60,XXX_II!D12:D60,"=DO",XXX_II!E12:E60,"&lt;&gt;0")),14*(SUMIFS(XXX_II!F12:F60,XXX_II!D12:D60,"=DO",XXX_II!E12:E60,"&lt;&gt;0")+SUMIFS(XXX_II!G12:G60,XXX_II!D12:D60,"=DO",XXX_II!E12:E60,"&lt;&gt;0")+SUMIFS(XXX_II!H12:H60,XXX_II!D12:D60,"=DO",XXX_II!E12:E60,"&lt;&gt;0")+SUMIFS(XXX_II!I12:I60,XXX_II!D12:D60,"=DO",XXX_II!E12:E60,"&lt;&gt;0")))+IF(XXX_II!L7&lt;&gt;0,XXX_II!L7*(SUMIFS(XXX_II!L12:L60,XXX_II!D12:D60,"=DO",XXX_II!E12:E60,"&lt;&gt;0")+SUMIFS(XXX_II!M12:M60,XXX_II!D12:D60,"=DO",XXX_II!E12:E60,"&lt;&gt;0")+SUMIFS(XXX_II!N12:N60,XXX_II!D12:D60,"=DO",XXX_II!E12:E60,"&lt;&gt;0")+SUMIFS(XXX_II!O12:O60,XXX_II!D12:D60,"=DO",XXX_II!E12:E60,"&lt;&gt;0")),14*(SUMIFS(XXX_II!L12:L60,XXX_II!D12:D60,"=DO",XXX_II!E12:E60,"&lt;&gt;0")+SUMIFS(XXX_II!M12:M60,XXX_II!D12:D60,"=DO",XXX_II!E12:E60,"&lt;&gt;0")+SUMIFS(XXX_II!N12:N60,XXX_II!D12:D60,"=DO",XXX_II!E12:E60,"&lt;&gt;0")+SUMIFS(XXX_II!O12:O60,XXX_II!D12:D60,"=DO",XXX_II!E12:E60,"&lt;&gt;0")))</f>
        <v>770</v>
      </c>
      <c r="D67" s="212"/>
      <c r="E67" s="213"/>
      <c r="F67" s="214"/>
      <c r="G67" s="178"/>
      <c r="H67" s="179"/>
      <c r="I67" s="186"/>
    </row>
    <row r="68" spans="1:9">
      <c r="A68" s="325" t="s">
        <v>46</v>
      </c>
      <c r="B68" s="278" t="str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","")&amp;IF((XXX_II!D28="DA")*(XXX_II!E28&lt;&gt;0),XXX_II!B28&amp;",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","")&amp;IF((XXX_II!D47="DA")*(XXX_II!E47&lt;&gt;0),XXX_II!B47&amp;", ","")&amp;IF((XXX_II!D48="DA")*(XXX_II!E48&lt;&gt;0),XXX_II!B48&amp;", ","")&amp;IF((XXX_II!D49="DA")*(XXX_II!E49&lt;&gt;0),XXX_II!B49&amp;", ","")&amp;IF((XXX_II!D50="DA")*(XXX_II!E50&lt;&gt;0),XXX_II!B50&amp;", ","")&amp;IF((XXX_II!D51="DA")*(XXX_II!E51&lt;&gt;0),XXX_II!B51&amp;", ","")&amp;IF((XXX_II!D52="DA")*(XXX_II!E52&lt;&gt;0),XXX_II!B52&amp;", ","")&amp;IF((XXX_II!D53="DA")*(XXX_II!E53&lt;&gt;0),XXX_II!B53&amp;", ","")&amp;IF((XXX_II!D54="DA")*(XXX_II!E54&lt;&gt;0),XXX_II!B54&amp;", ","")&amp;IF((XXX_II!D55="DA")*(XXX_II!E55&lt;&gt;0),XXX_II!B55&amp;", ","")&amp;IF((XXX_II!D56="DA")*(XXX_II!E56&lt;&gt;0),XXX_II!B56&amp;", ","")&amp;IF((XXX_II!D57="DA")*(XXX_II!E57&lt;&gt;0),XXX_II!B57&amp;", ","")&amp;IF((XXX_II!D58="DA")*(XXX_II!E58&lt;&gt;0),XXX_II!B58&amp;", ","")&amp;IF((XXX_II!D59="DA")*(XXX_II!E59&lt;&gt;0),XXX_II!B59&amp;", ","")&amp;IF((XXX_II!D60="DA")*(XXX_II!E60&lt;&gt;0),XXX_II!B60&amp;", ","")</f>
        <v xml:space="preserve">D10LLML467, D10LLML468, </v>
      </c>
      <c r="C68" s="355">
        <f>IF(XXX_II!F7&lt;&gt;0,XXX_II!F7*(SUMIFS(XXX_II!F12:F60,XXX_II!D12:D60,"=DA",XXX_II!E12:E60,"=1")+SUMIFS(XXX_II!G12:G60,XXX_II!D12:D60,"=DA",XXX_II!E12:E60,"=1")+SUMIFS(XXX_II!H12:H60,XXX_II!D12:D60,"=DA",XXX_II!E12:E60,"=1")+SUMIFS(XXX_II!I12:I60,XXX_II!D12:D60,"=DA",XXX_II!E12:E60,"=1")),14*(SUMIFS(XXX_II!F12:F60,XXX_II!D12:D60,"=DA",XXX_II!E12:E60,"=1")+SUMIFS(XXX_II!G12:G60,XXX_II!D12:D60,"=DA",XXX_II!E12:E60,"=1")+SUMIFS(XXX_II!H12:H60,XXX_II!D12:D60,"=DA",XXX_II!E12:E60,"=1")+SUMIFS(XXX_II!I12:I60,XXX_II!D12:D60,"=DA",XXX_II!E12:E60,"=1")))+IF(XXX_II!L7&lt;&gt;0,XXX_II!L7*(SUMIFS(XXX_II!L12:L60,XXX_II!D12:D60,"=DA",XXX_II!E12:E60,"=1")+SUMIFS(XXX_II!M12:M60,XXX_II!D12:D60,"=DA",XXX_II!E12:E60,"=1")+SUMIFS(XXX_II!N12:N60,XXX_II!D12:D60,"=DA",XXX_II!E12:E60,"=1")+SUMIFS(XXX_II!O12:O60,XXX_II!D12:D60,"=DA",XXX_II!E12:E60,"=1")),14*(SUMIFS(XXX_II!L12:L60,XXX_II!D12:D60,"=DA",XXX_II!E12:E60,"=1")+SUMIFS(XXX_II!M12:M60,XXX_II!D12:D60,"=DA",XXX_II!E12:E60,"=1")+SUMIFS(XXX_II!N12:N60,XXX_II!D12:D60,"=DA",XXX_II!E12:E60,"=1")+SUMIFS(XXX_II!O12:O60,XXX_II!D12:D60,"=DA",XXX_II!E12:E60,"=1")))</f>
        <v>28</v>
      </c>
      <c r="D68" s="200"/>
      <c r="E68" s="217"/>
      <c r="F68" s="218"/>
      <c r="G68" s="183"/>
      <c r="H68" s="184"/>
    </row>
    <row r="69" spans="1:9" ht="15.75" thickBot="1">
      <c r="A69" s="189" t="s">
        <v>44</v>
      </c>
      <c r="B69" s="279" t="str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","")&amp;IF((XXX_II!D28="DF")*(XXX_II!E28&lt;&gt;0),XXX_II!B28&amp;",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","")&amp;IF((XXX_II!D47="DF")*(XXX_II!E47&lt;&gt;0),XXX_II!B47&amp;", ","")&amp;IF((XXX_II!D48="DF")*(XXX_II!E48&lt;&gt;0),XXX_II!B48&amp;", ","")&amp;IF((XXX_II!D49="DF")*(XXX_II!E49&lt;&gt;0),XXX_II!B49&amp;", ","")&amp;IF((XXX_II!D50="DF")*(XXX_II!E50&lt;&gt;0),XXX_II!B50&amp;", ","")&amp;IF((XXX_II!D51="DF")*(XXX_II!E51&lt;&gt;0),XXX_II!B51&amp;", ","")&amp;IF((XXX_II!D52="DF")*(XXX_II!E52&lt;&gt;0),XXX_II!B52&amp;", ","")&amp;IF((XXX_II!D53="DF")*(XXX_II!E53&lt;&gt;0),XXX_II!B53&amp;", ","")&amp;IF((XXX_II!D54="DF")*(XXX_II!E54&lt;&gt;0),XXX_II!B54&amp;", ","")&amp;IF((XXX_II!D55="DF")*(XXX_II!E55&lt;&gt;0),XXX_II!B55&amp;", ","")&amp;IF((XXX_II!D56="DF")*(XXX_II!E56&lt;&gt;0),XXX_II!B56&amp;", ","")&amp;IF((XXX_II!D57="DF")*(XXX_II!E57&lt;&gt;0),XXX_II!B57&amp;", ","")&amp;IF((XXX_II!D58="DF")*(XXX_II!E58&lt;&gt;0),XXX_II!B58&amp;", ","")&amp;IF((XXX_II!D59="DF")*(XXX_II!E59&lt;&gt;0),XXX_II!B59&amp;", ","")&amp;IF((XXX_II!D60="DF")*(XXX_II!E60&lt;&gt;0),XXX_II!B60&amp;", ","")</f>
        <v xml:space="preserve">D10LLML473, D10LLML474, D10LLML476, D10LLML477, </v>
      </c>
      <c r="C69" s="290">
        <f>IF(XXX_II!F7&lt;&gt;0,XXX_II!F7*(SUMIFS(XXX_II!F12:F60,XXX_II!D12:D60,"=DF",XXX_II!E12:E60,"&gt;=0")+SUMIFS(XXX_II!G12:G60,XXX_II!D12:D60,"=DF",XXX_II!E12:E60,"&gt;=0")+SUMIFS(XXX_II!H12:H60,XXX_II!D12:D60,"=DF",XXX_II!E12:E60,"&gt;=0")+SUMIFS(XXX_II!I12:I60,XXX_II!D12:D60,"=DF",XXX_II!E12:E60,"&gt;=0")),14*(SUMIFS(XXX_II!F12:F60,XXX_II!D12:D60,"=DF",XXX_II!E12:E60,"&gt;=0")+SUMIFS(XXX_II!G12:G60,XXX_II!D12:D60,"=DF",XXX_II!E12:E60,"&gt;=0")+SUMIFS(XXX_II!H12:H60,XXX_II!D12:D60,"=DF",XXX_II!E12:E60,"&gt;=0")+SUMIFS(XXX_II!I12:I60,XXX_II!D12:D60,"=DF",XXX_II!E12:E60,"&gt;=0")))+IF(XXX_II!L7&lt;&gt;0,XXX_II!L7*(SUMIFS(XXX_II!L12:L60,XXX_II!D12:D60,"=DF",XXX_II!E12:E60,"&gt;=0")+SUMIFS(XXX_II!M12:M60,XXX_II!D12:D60,"=DF",XXX_II!E12:E60,"&gt;=0")+SUMIFS(XXX_II!N12:N60,XXX_II!D12:D60,"=DF",XXX_II!E12:E60,"&gt;=0")+SUMIFS(XXX_II!O12:O60,XXX_II!D12:D60,"=DF",XXX_II!E12:E60,"&gt;=0")),14*(SUMIFS(XXX_II!L12:L60,XXX_II!D12:D60,"=DF",XXX_II!E12:E60,"&gt;=0")+SUMIFS(XXX_II!M12:M60,XXX_II!D12:D60,"=DF",XXX_II!E12:E60,"&gt;=0")+SUMIFS(XXX_II!N12:N60,XXX_II!D12:D60,"=DF",XXX_II!E12:E60,"&gt;=0")+SUMIFS(XXX_II!O12:O60,XXX_II!D12:D60,"=DF",XXX_II!E12:E60,"&gt;=0")))</f>
        <v>252</v>
      </c>
      <c r="D69" s="223"/>
      <c r="E69" s="220"/>
      <c r="F69" s="221"/>
      <c r="G69" s="224"/>
      <c r="H69" s="225"/>
    </row>
    <row r="71" spans="1:9">
      <c r="C71" s="282">
        <f>SUM(C67:C68)</f>
        <v>798</v>
      </c>
    </row>
    <row r="72" spans="1:9" ht="18.75">
      <c r="B72" s="315" t="s">
        <v>26</v>
      </c>
    </row>
    <row r="73" spans="1:9" ht="30">
      <c r="D73" s="167"/>
      <c r="E73" s="167"/>
      <c r="F73" s="209" t="s">
        <v>23</v>
      </c>
      <c r="G73" s="210"/>
      <c r="H73" s="211"/>
    </row>
    <row r="74" spans="1:9">
      <c r="A74" s="170" t="s">
        <v>50</v>
      </c>
      <c r="D74" s="171"/>
      <c r="E74" s="171"/>
      <c r="F74" s="171"/>
      <c r="G74" s="167"/>
      <c r="H74" s="167"/>
    </row>
    <row r="75" spans="1:9" ht="15.75" thickBot="1">
      <c r="D75" s="171"/>
      <c r="E75" s="171"/>
      <c r="F75" s="171"/>
      <c r="G75" s="171"/>
      <c r="H75" s="171"/>
    </row>
    <row r="76" spans="1:9" ht="15.75" thickBot="1">
      <c r="A76" s="173" t="s">
        <v>18</v>
      </c>
      <c r="B76" s="276" t="s">
        <v>17</v>
      </c>
      <c r="C76" s="283" t="s">
        <v>20</v>
      </c>
      <c r="D76" s="173" t="s">
        <v>16</v>
      </c>
      <c r="E76" s="590" t="s">
        <v>22</v>
      </c>
      <c r="F76" s="591"/>
      <c r="G76" s="592" t="s">
        <v>21</v>
      </c>
      <c r="H76" s="593"/>
    </row>
    <row r="77" spans="1:9">
      <c r="A77" s="176" t="s">
        <v>40</v>
      </c>
      <c r="B77" s="277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","")&amp;IF((XXX_III!C32="DF")*(XXX_III!E32&lt;&gt;0),XXX_III!B32&amp;",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","")&amp;IF((XXX_III!C51="DF")*(XXX_III!E51&lt;&gt;0),XXX_III!B55&amp;", ","")&amp;IF((XXX_III!C52="DF")*(XXX_III!E52&lt;&gt;0),XXX_III!B52&amp;", ","")&amp;IF((XXX_III!C53="DF")*(XXX_III!E53&lt;&gt;0),XXX_III!B53&amp;", ","")&amp;IF((XXX_III!C54="DF")*(XXX_III!E54&lt;&gt;0),XXX_III!B54&amp;", ","")&amp;IF((XXX_III!C55="DF")*(XXX_III!E55&lt;&gt;0),XXX_III!B55&amp;", ","")&amp;IF((XXX_III!C56="DF")*(XXX_III!E56&lt;&gt;0),XXX_III!B56&amp;", ","")</f>
        <v xml:space="preserve">D10LLML576, D10LLML578, D10LLML579, D10LLML602, </v>
      </c>
      <c r="C77" s="354">
        <f>IF(XXX_III!F7&lt;&gt;0,XXX_III!F7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,14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)+IF(XXX_III!L7&lt;&gt;0,XXX_III!L7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,14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)+IF(XXX_III!F7&lt;&gt;0,XXX_III!F7*(SUMIFS(XXX_III!I12:I56,XXX_III!C12:C56,"=DF",XXX_III!E12:E56,"=2",XXX_III!D12:D56,"=DO")),14*(SUMIFS(XXX_III!I12:I56,XXX_III!C12:C56,"=DF",XXX_III!E12:E56,"=2",XXX_III!D12:D56,"=DO")))+IF(XXX_III!L7&lt;&gt;0,XXX_III!L7*(SUMIFS(XXX_III!O12:O56,XXX_III!C12:C56,"=DF",XXX_III!E12:E56,"=2",XXX_III!D12:D56,"=DO")),14*(SUMIFS(XXX_III!O12:O56,XXX_III!C12:C56,"=DF",XXX_III!E12:E56,"=2",XXX_III!D12:D56,"=DO")))</f>
        <v>208</v>
      </c>
      <c r="D77" s="212"/>
      <c r="E77" s="213"/>
      <c r="F77" s="214"/>
      <c r="G77" s="178"/>
      <c r="H77" s="179"/>
    </row>
    <row r="78" spans="1:9" ht="45">
      <c r="A78" s="181" t="s">
        <v>41</v>
      </c>
      <c r="B78" s="278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","")&amp;IF((XXX_III!C32="DD")*(XXX_III!E32&lt;&gt;0),XXX_III!B32&amp;",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","")&amp;IF((XXX_III!C51="DD")*(XXX_III!E51&lt;&gt;0),XXX_III!B55&amp;", ","")&amp;IF((XXX_III!C52="DD")*(XXX_III!E52&lt;&gt;0),XXX_III!B52&amp;", ","")&amp;IF((XXX_III!C53="DD")*(XXX_III!E53&lt;&gt;0),XXX_III!B53&amp;", ","")&amp;IF((XXX_III!C54="DD")*(XXX_III!E54&lt;&gt;0),XXX_III!B54&amp;", ","")&amp;IF((XXX_III!C55="DD")*(XXX_III!E55&lt;&gt;0),XXX_III!B55&amp;", ","")&amp;IF((XXX_III!C56="DD")*(XXX_III!E56&lt;&gt;0),XXX_III!B56&amp;", ","")</f>
        <v xml:space="preserve">D10LLML577, D10LLML582, D10LLML583, D10LLML584, D10LLML585, D10LLML586, D10LLML587, D10LLML697, D10LLML698, D10LLML699, D10LLML600, D10LLML601, </v>
      </c>
      <c r="C78" s="356">
        <f>IF(XXX_III!F7&lt;&gt;0,XXX_III!F7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,14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)+IF(XXX_III!L7&lt;&gt;0,XXX_III!L7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,14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)+IF(XXX_III!F7&lt;&gt;0,XXX_III!F7*(SUMIFS(XXX_III!I12:I56,XXX_III!C12:C56,"=DD",XXX_III!E12:E56,"=2",XXX_III!D12:D56,"=DO")),14*(SUMIFS(XXX_III!I12:I56,XXX_III!C12:C56,"=DD",XXX_III!E12:E56,"=2",XXX_III!D12:D56,"=DO")))+IF(XXX_III!L7&lt;&gt;0,XXX_III!L7*(SUMIFS(XXX_III!O12:O56,XXX_III!C12:C56,"=DD",XXX_III!E12:E56,"=2",XXX_III!D12:D56,"=DO")),14*(SUMIFS(XXX_III!O12:O56,XXX_III!C12:C56,"=DD",XXX_III!E12:E56,"=2",XXX_III!D12:D56,"=DO")))</f>
        <v>210</v>
      </c>
      <c r="D78" s="216"/>
      <c r="E78" s="217"/>
      <c r="F78" s="218"/>
      <c r="G78" s="183"/>
      <c r="H78" s="184"/>
    </row>
    <row r="79" spans="1:9">
      <c r="A79" s="181" t="s">
        <v>42</v>
      </c>
      <c r="B79" s="278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","")&amp;IF((XXX_III!C32="DS")*(XXX_III!E32&lt;&gt;0),XXX_III!B32&amp;",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","")&amp;IF((XXX_III!C51="DS")*(XXX_III!E51&lt;&gt;0),XXX_III!B55&amp;", ","")&amp;IF((XXX_III!C52="DS")*(XXX_III!E52&lt;&gt;0),XXX_III!B52&amp;", ","")&amp;IF((XXX_III!C53="DS")*(XXX_III!E53&lt;&gt;0),XXX_III!B53&amp;", ","")&amp;IF((XXX_III!C54="DS")*(XXX_III!E54&lt;&gt;0),XXX_III!B54&amp;", ","")&amp;IF((XXX_III!C55="DS")*(XXX_III!E55&lt;&gt;0),XXX_III!B55&amp;", ","")&amp;IF((XXX_III!C56="DS")*(XXX_III!E56&lt;&gt;0),XXX_III!B56&amp;", ","")</f>
        <v xml:space="preserve">D10LLML580, D10LLML581, D10LLML696, D10LLML605, D10LLML609, D10LLML611, D10LLML612, </v>
      </c>
      <c r="C79" s="356">
        <f>IF(XXX_III!F7&lt;&gt;0,XXX_III!F7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,14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)+IF(XXX_III!L7&lt;&gt;0,XXX_III!L7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,14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)+IF(XXX_III!F7&lt;&gt;0,XXX_III!F7*(SUMIFS(XXX_III!I12:I56,XXX_III!C12:C56,"=DS",XXX_III!E12:E56,"=2",XXX_III!D12:D56,"=DO")),14*(SUMIFS(XXX_III!I12:I56,XXX_III!C12:C56,"=DS",XXX_III!E12:E56,"=2",XXX_III!D12:D56,"=DO")))+IF(XXX_III!L7&lt;&gt;0,XXX_III!L7*(SUMIFS(XXX_III!O12:O56,XXX_III!C12:C56,"=DS",XXX_III!E12:E56,"=2",XXX_III!D12:D56,"=DO")),14*(SUMIFS(XXX_III!O12:O56,XXX_III!C12:C56,"=DS",XXX_III!E12:E56,"=2",XXX_III!D12:D56,"=DO")))</f>
        <v>152</v>
      </c>
      <c r="D79" s="216"/>
      <c r="E79" s="217"/>
      <c r="F79" s="218"/>
      <c r="G79" s="183"/>
      <c r="H79" s="184"/>
      <c r="I79" s="186"/>
    </row>
    <row r="80" spans="1:9" ht="15.75" thickBot="1">
      <c r="A80" s="189" t="s">
        <v>43</v>
      </c>
      <c r="B80" s="279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","")&amp;IF((XXX_III!C32="DC")*(XXX_III!E32&lt;&gt;0),XXX_III!B32&amp;",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","")&amp;IF((XXX_III!C51="DC")*(XXX_III!E51&lt;&gt;0),XXX_III!B55&amp;", ","")&amp;IF((XXX_III!C52="DC")*(XXX_III!E52&lt;&gt;0),XXX_III!B52&amp;", ","")&amp;IF((XXX_III!C53="DC")*(XXX_III!E53&lt;&gt;0),XXX_III!B53&amp;", ","")&amp;IF((XXX_III!C54="DC")*(XXX_III!E54&lt;&gt;0),XXX_III!B54&amp;", ","")&amp;IF((XXX_III!C55="DC")*(XXX_III!E55&lt;&gt;0),XXX_III!B55&amp;", ","")&amp;IF((XXX_III!C56="DC")*(XXX_III!E56&lt;&gt;0),XXX_III!B56&amp;", ","")</f>
        <v xml:space="preserve">D10LLML603, D10LLML604, D10LLML606, D10LLML607, , </v>
      </c>
      <c r="C80" s="357">
        <f>IF(XXX_III!F7&lt;&gt;0,XXX_III!F7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,14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)+IF(XXX_III!L7&lt;&gt;0,XXX_III!L7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,14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)+IF(XXX_III!F7&lt;&gt;0,XXX_III!F7*(SUMIFS(XXX_III!I12:I56,XXX_III!C12:C56,"=DC",XXX_III!E12:E56,"=2",XXX_III!D12:D56,"=DO")),14*(SUMIFS(XXX_III!I12:I56,XXX_III!C12:C56,"=DC",XXX_III!E12:E56,"=2",XXX_III!D12:D56,"=DO")))+IF(XXX_III!L7&lt;&gt;0,XXX_III!L7*(SUMIFS(XXX_III!O12:O56,XXX_III!C12:C56,"=DC",XXX_III!E12:E56,"=2",XXX_III!D12:D56,"=DO")),14*(SUMIFS(XXX_III!O12:O56,XXX_III!C12:C56,"=DC",XXX_III!E12:E56,"=2",XXX_III!D12:D56,"=DO")))</f>
        <v>26</v>
      </c>
      <c r="D80" s="219"/>
      <c r="E80" s="220"/>
      <c r="F80" s="221"/>
      <c r="G80" s="190"/>
      <c r="H80" s="191"/>
    </row>
    <row r="81" spans="1:9" ht="15.75" hidden="1" thickBot="1">
      <c r="A81" s="291"/>
      <c r="B81" s="279"/>
      <c r="C81" s="314"/>
      <c r="D81" s="219"/>
      <c r="E81" s="220"/>
      <c r="F81" s="221"/>
      <c r="G81" s="224"/>
      <c r="H81" s="225"/>
    </row>
    <row r="82" spans="1:9">
      <c r="C82" s="282">
        <f>SUM(C77:C81)</f>
        <v>596</v>
      </c>
    </row>
    <row r="83" spans="1:9" ht="15.75" thickBot="1">
      <c r="A83" s="170" t="s">
        <v>47</v>
      </c>
      <c r="D83" s="171"/>
      <c r="E83" s="171"/>
      <c r="F83" s="171"/>
      <c r="G83" s="171"/>
      <c r="H83" s="171"/>
    </row>
    <row r="84" spans="1:9" ht="15.75" thickBot="1">
      <c r="A84" s="173" t="s">
        <v>18</v>
      </c>
      <c r="B84" s="276" t="s">
        <v>17</v>
      </c>
      <c r="C84" s="283" t="s">
        <v>20</v>
      </c>
      <c r="D84" s="173" t="s">
        <v>16</v>
      </c>
      <c r="E84" s="590" t="s">
        <v>22</v>
      </c>
      <c r="F84" s="591"/>
      <c r="G84" s="592" t="s">
        <v>21</v>
      </c>
      <c r="H84" s="593"/>
    </row>
    <row r="85" spans="1:9" ht="45">
      <c r="A85" s="324" t="s">
        <v>45</v>
      </c>
      <c r="B85" s="277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","")&amp;IF((XXX_III!D32="DO")*(XXX_III!E32&lt;&gt;0),XXX_III!B32&amp;",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","")&amp;IF((XXX_III!D53="DO")*(XXX_III!E53&lt;&gt;0),XXX_III!B53&amp;", ","")&amp;IF((XXX_III!D54="DO")*(XXX_III!E54&lt;&gt;0),XXX_III!B54&amp;", ","")&amp;IF((XXX_III!D55="DO")*(XXX_III!E55&lt;&gt;0),XXX_III!B55&amp;", ","")&amp;IF((XXX_III!D56="DO")*(XXX_III!E56&lt;&gt;0),XXX_III!B56&amp;", ","")</f>
        <v xml:space="preserve">D10LLML576, D10LLML577, D10LLML578, D10LLML579, D10LLML580, D10LLML581, D10LLML586, D10LLML587, D10LLML696, D10LLML601, D10LLML602, D10LLML605, </v>
      </c>
      <c r="C85" s="289">
        <f>IF(XXX_III!F7&lt;&gt;0,XXX_III!F7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,14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)+IF(XXX_III!L7&lt;&gt;0,XXX_III!L7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,14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)</f>
        <v>466</v>
      </c>
      <c r="D85" s="212"/>
      <c r="E85" s="213"/>
      <c r="F85" s="214"/>
      <c r="G85" s="178"/>
      <c r="H85" s="179"/>
      <c r="I85" s="186"/>
    </row>
    <row r="86" spans="1:9" ht="45">
      <c r="A86" s="325" t="s">
        <v>46</v>
      </c>
      <c r="B86" s="278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","")&amp;IF((XXX_III!D32="DA")*(XXX_III!E32&lt;&gt;0),XXX_III!B32&amp;",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","")&amp;IF((XXX_III!D53="DA")*(XXX_III!E53&lt;&gt;0),XXX_III!B53&amp;", ","")&amp;IF((XXX_III!D54="DA")*(XXX_III!E54&lt;&gt;0),XXX_III!B54&amp;", ","")&amp;IF((XXX_III!D55="DA")*(XXX_III!E55&lt;&gt;0),XXX_III!B55&amp;", ","")&amp;IF((XXX_III!D56="DA")*(XXX_III!E56&lt;&gt;0),XXX_III!B56&amp;", ","")</f>
        <v xml:space="preserve">D10LLML582, D10LLML583, D10LLML584, D10LLML585, D10LLML697, D10LLML698, D10LLML699, D10LLML600, D10LLML603, D10LLML604, </v>
      </c>
      <c r="C86" s="355">
        <f>IF(XXX_III!F7&lt;&gt;0,XXX_III!F7*(SUMIFS(XXX_III!F12:F56,XXX_III!D12:D56,"=DA",XXX_III!E12:E56,"=1")+SUMIFS(XXX_III!G12:G56,XXX_III!D12:D56,"=DA",XXX_III!E12:E56,"=1")+SUMIFS(XXX_III!H12:H56,XXX_III!D12:D56,"=DA",XXX_III!E12:E56,"=1")+SUMIFS(XXX_III!I12:I56,XXX_III!D12:D56,"=DA",XXX_III!E12:E56,"=1")),14*(SUMIFS(XXX_III!F12:F56,XXX_III!D12:D56,"=DA",XXX_III!E12:E56,"=1")+SUMIFS(XXX_III!G12:G56,XXX_III!D12:D56,"=DA",XXX_III!E12:E56,"=1")+SUMIFS(XXX_III!H12:H56,XXX_III!D12:D56,"=DA",XXX_III!E12:E56,"=1")+SUMIFS(XXX_III!I12:I56,XXX_III!D12:D56,"=DA",XXX_III!E12:E56,"=1")))+IF(XXX_III!L7&lt;&gt;0,XXX_III!L7*(SUMIFS(XXX_III!L12:L56,XXX_III!D12:D56,"=DA",XXX_III!E12:E56,"=1")+SUMIFS(XXX_III!M12:M56,XXX_III!D12:D56,"=DA",XXX_III!E12:E56,"=1")+SUMIFS(XXX_III!N12:N56,XXX_III!D12:D56,"=DA",XXX_III!E12:E56,"=1")+SUMIFS(XXX_III!O12:O56,XXX_III!D12:D56,"=DA",XXX_III!E12:E56,"=1")),14*(SUMIFS(XXX_III!L12:L56,XXX_III!D12:D56,"=DA",XXX_III!E12:E56,"=1")+SUMIFS(XXX_III!M12:M56,XXX_III!D12:D56,"=DA",XXX_III!E12:E56,"=1")+SUMIFS(XXX_III!N12:N56,XXX_III!D12:D56,"=DA",XXX_III!E12:E56,"=1")+SUMIFS(XXX_III!O12:O56,XXX_III!D12:D56,"=DA",XXX_III!E12:E56,"=1")))</f>
        <v>130</v>
      </c>
      <c r="D86" s="200"/>
      <c r="E86" s="217"/>
      <c r="F86" s="218"/>
      <c r="G86" s="183"/>
      <c r="H86" s="184"/>
    </row>
    <row r="87" spans="1:9" ht="15.75" thickBot="1">
      <c r="A87" s="189" t="s">
        <v>44</v>
      </c>
      <c r="B87" s="279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","")&amp;IF((XXX_III!D32="DF")*(XXX_III!E32&lt;&gt;0),XXX_III!B32&amp;",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","")&amp;IF((XXX_III!D53="DF")*(XXX_III!E53&lt;&gt;0),XXX_III!B53&amp;", ","")&amp;IF((XXX_III!D54="DF")*(XXX_III!E54&lt;&gt;0),XXX_III!B54&amp;", ","")&amp;IF((XXX_III!D55="DF")*(XXX_III!E55&lt;&gt;0),XXX_III!B55&amp;", ","")&amp;IF((XXX_III!D56="DF")*(XXX_III!E56&lt;&gt;0),XXX_III!B56&amp;", ","")</f>
        <v xml:space="preserve">D10LLML606, D10LLML607, D10LLML609, D10LLML610, D10LLML611, D10LLML612, </v>
      </c>
      <c r="C87" s="290">
        <f>IF(XXX_III!F7&lt;&gt;0,XXX_III!F7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,14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)+IF(XXX_III!L7&lt;&gt;0,XXX_III!L7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,14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)</f>
        <v>234</v>
      </c>
      <c r="D87" s="223"/>
      <c r="E87" s="220"/>
      <c r="F87" s="221"/>
      <c r="G87" s="224"/>
      <c r="H87" s="225"/>
    </row>
    <row r="89" spans="1:9">
      <c r="C89" s="282">
        <f>SUM(C85:C86)</f>
        <v>596</v>
      </c>
    </row>
    <row r="90" spans="1:9" ht="18.75">
      <c r="B90" s="315" t="s">
        <v>27</v>
      </c>
    </row>
    <row r="91" spans="1:9" ht="30">
      <c r="D91" s="167"/>
      <c r="E91" s="167"/>
      <c r="F91" s="209" t="s">
        <v>23</v>
      </c>
      <c r="G91" s="210"/>
      <c r="H91" s="211"/>
    </row>
    <row r="92" spans="1:9">
      <c r="A92" s="170" t="s">
        <v>50</v>
      </c>
      <c r="D92" s="171"/>
      <c r="E92" s="171"/>
      <c r="F92" s="171"/>
      <c r="G92" s="167"/>
      <c r="H92" s="167"/>
    </row>
    <row r="93" spans="1:9" ht="15.75" thickBot="1">
      <c r="D93" s="171"/>
      <c r="E93" s="171"/>
      <c r="F93" s="171"/>
      <c r="G93" s="171"/>
      <c r="H93" s="171"/>
    </row>
    <row r="94" spans="1:9" ht="15.75" thickBot="1">
      <c r="A94" s="173" t="s">
        <v>18</v>
      </c>
      <c r="B94" s="276" t="s">
        <v>17</v>
      </c>
      <c r="C94" s="283" t="s">
        <v>20</v>
      </c>
      <c r="D94" s="173" t="s">
        <v>16</v>
      </c>
      <c r="E94" s="590" t="s">
        <v>22</v>
      </c>
      <c r="F94" s="591"/>
      <c r="G94" s="592" t="s">
        <v>21</v>
      </c>
      <c r="H94" s="593"/>
    </row>
    <row r="95" spans="1:9">
      <c r="A95" s="176" t="s">
        <v>40</v>
      </c>
      <c r="B95" s="277" t="str">
        <f>IF((XXX_IV!C12="DF")*(XXX_IV!E12&lt;&gt;0),XXX_IV!B12&amp;", ","")&amp;IF((XXX_IV!C13="DF")*(XXX_IV!E13&lt;&gt;0),XXX_IV!B13&amp;", ","")&amp;IF((XXX_IV!C14="DF")*(XXX_IV!E14&lt;&gt;0),XXX_IV!B14&amp;",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","")&amp;IF((XXX_IV!C43="DF")*(XXX_IV!E43&lt;&gt;0),XXX_IV!B43&amp;",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","")&amp;IF((XXX_IV!C48="DF")*(XXX_IV!E48&lt;&gt;0),XXX_IV!B52&amp;", ","")&amp;IF((XXX_IV!C49="DF")*(XXX_IV!E49&lt;&gt;0),XXX_IV!B49&amp;", ","")&amp;IF((XXX_IV!C50="DF")*(XXX_IV!E50&lt;&gt;0),XXX_IV!B50&amp;", ","")&amp;IF((XXX_IV!C51="DF")*(XXX_IV!E51&lt;&gt;0),XXX_IV!B51&amp;", ","")&amp;IF((XXX_IV!C52="DF")*(XXX_IV!E52&lt;&gt;0),XXX_IV!B52&amp;", ","")&amp;IF((XXX_IV!C53="DF")*(XXX_IV!E53&lt;&gt;0),XXX_IV!B53&amp;", ","")</f>
        <v/>
      </c>
      <c r="C95" s="354">
        <f>IF(XXX_IV!F7&lt;&gt;0,XXX_IV!F7*(SUMIFS(XXX_IV!F12:F53,XXX_IV!C12:C53,"=DF",XXX_IV!E12:E53,"=1",XXX_IV!D12:D53,"&lt;&gt;DF")+SUMIFS(XXX_IV!G12:G53,XXX_IV!C12:C53,"=DF",XXX_IV!E12:E53,"=1",XXX_IV!D12:D53,"&lt;&gt;DF")+SUMIFS(XXX_IV!H12:H53,XXX_IV!C12:C53,"=DF",XXX_IV!E12:E53,"=1",XXX_IV!D12:D53,"&lt;&gt;DF")+SUMIFS(XXX_IV!I12:I53,XXX_IV!C12:C53,"=DF",XXX_IV!E12:E53,"=1",XXX_IV!D12:D53,"&lt;&gt;DF")),14*(SUMIFS(XXX_IV!F12:F53,XXX_IV!C12:C53,"=DF",XXX_IV!E12:E53,"=1",XXX_IV!D12:D53,"&lt;&gt;DF")+SUMIFS(XXX_IV!G12:G53,XXX_IV!C12:C53,"=DF",XXX_IV!E12:E53,"=1",XXX_IV!D12:D53,"&lt;&gt;DF")+SUMIFS(XXX_IV!H12:H53,XXX_IV!C12:C53,"=DF",XXX_IV!E12:E53,"=1",XXX_IV!D12:D53,"&lt;&gt;DF")+SUMIFS(XXX_IV!I12:I53,XXX_IV!C12:C53,"=DF",XXX_IV!E12:E53,"=1",XXX_IV!D12:D53,"&lt;&gt;DF")))+IF(XXX_IV!L7&lt;&gt;0,XXX_IV!L7*(SUMIFS(XXX_IV!L12:L53,XXX_IV!C12:C53,"=DF",XXX_IV!E12:E53,"=1",XXX_IV!D12:D53,"&lt;&gt;DF")+SUMIFS(XXX_IV!M12:M53,XXX_IV!C12:C53,"=DF",XXX_IV!E12:E53,"=1",XXX_IV!D12:D53,"&lt;&gt;DF")+SUMIFS(XXX_IV!N12:N53,XXX_IV!C12:C53,"=DF",XXX_IV!E12:E53,"=1",XXX_IV!D12:D53,"&lt;&gt;DF")+SUMIFS(XXX_IV!O12:O53,XXX_IV!C12:C53,"=DF",XXX_IV!E12:E53,"=1",XXX_IV!D12:D53,"&lt;&gt;DF")),14*(SUMIFS(XXX_IV!L12:L53,XXX_IV!C12:C53,"=DF",XXX_IV!E12:E53,"=1",XXX_IV!D12:D53,"&lt;&gt;DF")+SUMIFS(XXX_IV!M12:M53,XXX_IV!C12:C53,"=DF",XXX_IV!E12:E53,"=1",XXX_IV!D12:D53,"&lt;&gt;DF")+SUMIFS(XXX_IV!N12:N53,XXX_IV!C12:C53,"=DF",XXX_IV!E12:E53,"=1",XXX_IV!D12:D53,"&lt;&gt;DF")+SUMIFS(XXX_IV!O12:O53,XXX_IV!C12:C53,"=DF",XXX_IV!E12:E53,"=1",XXX_IV!D12:D53,"&lt;&gt;DF")))+IF(XXX_IV!F7&lt;&gt;0,XXX_IV!F7*(SUMIFS(XXX_IV!I12:I53,XXX_IV!C12:C53,"=DF",XXX_IV!E12:E53,"=2",XXX_IV!D12:D53,"=DO")),14*(SUMIFS(XXX_IV!I12:I53,XXX_IV!C12:C53,"=DF",XXX_IV!E12:E53,"=2",XXX_IV!D12:D53,"=DO")))+IF(XXX_IV!L7&lt;&gt;0,XXX_IV!L7*(SUMIFS(XXX_IV!O12:O53,XXX_IV!C12:C53,"=DF",XXX_IV!E12:E53,"=2",XXX_IV!D12:D53,"=DO")),14*(SUMIFS(XXX_IV!O12:O53,XXX_IV!C12:C53,"=DF",XXX_IV!E12:E53,"=2",XXX_IV!D12:D53,"=DO")))</f>
        <v>0</v>
      </c>
      <c r="D95" s="212"/>
      <c r="E95" s="213"/>
      <c r="F95" s="214"/>
      <c r="G95" s="178"/>
      <c r="H95" s="179"/>
      <c r="I95" s="215"/>
    </row>
    <row r="96" spans="1:9">
      <c r="A96" s="181" t="s">
        <v>41</v>
      </c>
      <c r="B96" s="278" t="str">
        <f>IF((XXX_IV!C12="DD")*(XXX_IV!E12&lt;&gt;0),XXX_IV!B12&amp;", ","")&amp;IF((XXX_IV!C13="DD")*(XXX_IV!E13&lt;&gt;0),XXX_IV!B13&amp;", ","")&amp;IF((XXX_IV!C14="DD")*(XXX_IV!E14&lt;&gt;0),XXX_IV!B14&amp;",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","")&amp;IF((XXX_IV!C43="DD")*(XXX_IV!E43&lt;&gt;0),XXX_IV!B43&amp;",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","")&amp;IF((XXX_IV!C48="DD")*(XXX_IV!E48&lt;&gt;0),XXX_IV!B52&amp;", ","")&amp;IF((XXX_IV!C49="DD")*(XXX_IV!E49&lt;&gt;0),XXX_IV!B49&amp;", ","")&amp;IF((XXX_IV!C50="DD")*(XXX_IV!E50&lt;&gt;0),XXX_IV!B50&amp;", ","")&amp;IF((XXX_IV!C51="DD")*(XXX_IV!E51&lt;&gt;0),XXX_IV!B51&amp;", ","")&amp;IF((XXX_IV!C52="DD")*(XXX_IV!E52&lt;&gt;0),XXX_IV!B52&amp;", ","")&amp;IF((XXX_IV!C53="DD")*(XXX_IV!E53&lt;&gt;0),XXX_IV!B53&amp;", ","")</f>
        <v/>
      </c>
      <c r="C96" s="356">
        <f>IF(XXX_IV!F7&lt;&gt;0,XXX_IV!F7*(SUMIFS(XXX_IV!F12:F53,XXX_IV!C12:C53,"=DD",XXX_IV!E12:E53,"=1",XXX_IV!D12:D53,"&lt;&gt;DF")+SUMIFS(XXX_IV!G12:G53,XXX_IV!C12:C53,"=DD",XXX_IV!E12:E53,"=1",XXX_IV!D12:D53,"&lt;&gt;DF")+SUMIFS(XXX_IV!H12:H53,XXX_IV!C12:C53,"=DD",XXX_IV!E12:E53,"=1",XXX_IV!D12:D53,"&lt;&gt;DF")+SUMIFS(XXX_IV!I12:I53,XXX_IV!C12:C53,"=DD",XXX_IV!E12:E53,"=1",XXX_IV!D12:D53,"&lt;&gt;DF")),14*(SUMIFS(XXX_IV!F12:F53,XXX_IV!C12:C53,"=DD",XXX_IV!E12:E53,"=1",XXX_IV!D12:D53,"&lt;&gt;DF")+SUMIFS(XXX_IV!G12:G53,XXX_IV!C12:C53,"=DD",XXX_IV!E12:E53,"=1",XXX_IV!D12:D53,"&lt;&gt;DF")+SUMIFS(XXX_IV!H12:H53,XXX_IV!C12:C53,"=DD",XXX_IV!E12:E53,"=1",XXX_IV!D12:D53,"&lt;&gt;DF")+SUMIFS(XXX_IV!I12:I53,XXX_IV!C12:C53,"=DD",XXX_IV!E12:E53,"=1",XXX_IV!D12:D53,"&lt;&gt;DF")))+IF(XXX_IV!L7&lt;&gt;0,XXX_IV!L7*(SUMIFS(XXX_IV!L12:L53,XXX_IV!C12:C53,"=DD",XXX_IV!E12:E53,"=1",XXX_IV!D12:D53,"&lt;&gt;DF")+SUMIFS(XXX_IV!M12:M53,XXX_IV!C12:C53,"=DD",XXX_IV!E12:E53,"=1",XXX_IV!D12:D53,"&lt;&gt;DF")+SUMIFS(XXX_IV!N12:N53,XXX_IV!C12:C53,"=DD",XXX_IV!E12:E53,"=1",XXX_IV!D12:D53,"&lt;&gt;DF")+SUMIFS(XXX_IV!O12:O53,XXX_IV!C12:C53,"=DD",XXX_IV!E12:E53,"=1",XXX_IV!D12:D53,"&lt;&gt;DF")),14*(SUMIFS(XXX_IV!L12:L53,XXX_IV!C12:C53,"=DD",XXX_IV!E12:E53,"=1",XXX_IV!D12:D53,"&lt;&gt;DF")+SUMIFS(XXX_IV!M12:M53,XXX_IV!C12:C53,"=DD",XXX_IV!E12:E53,"=1",XXX_IV!D12:D53,"&lt;&gt;DF")+SUMIFS(XXX_IV!N12:N53,XXX_IV!C12:C53,"=DD",XXX_IV!E12:E53,"=1",XXX_IV!D12:D53,"&lt;&gt;DF")+SUMIFS(XXX_IV!O12:O53,XXX_IV!C12:C53,"=DD",XXX_IV!E12:E53,"=1",XXX_IV!D12:D53,"&lt;&gt;DF")))+IF(XXX_IV!F7&lt;&gt;0,XXX_IV!F7*(SUMIFS(XXX_IV!I12:I53,XXX_IV!C12:C53,"=DD",XXX_IV!E12:E53,"=2",XXX_IV!D12:D53,"=DO")),14*(SUMIFS(XXX_IV!I12:I53,XXX_IV!C12:C53,"=DD",XXX_IV!E12:E53,"=2",XXX_IV!D12:D53,"=DO")))+IF(XXX_IV!L7&lt;&gt;0,XXX_IV!L7*(SUMIFS(XXX_IV!O12:O53,XXX_IV!C12:C53,"=DD",XXX_IV!E12:E53,"=2",XXX_IV!D12:D53,"=DO")),14*(SUMIFS(XXX_IV!O12:O53,XXX_IV!C12:C53,"=DD",XXX_IV!E12:E53,"=2",XXX_IV!D12:D53,"=DO")))</f>
        <v>0</v>
      </c>
      <c r="D96" s="216"/>
      <c r="E96" s="217"/>
      <c r="F96" s="218"/>
      <c r="G96" s="183"/>
      <c r="H96" s="184"/>
      <c r="I96" s="215"/>
    </row>
    <row r="97" spans="1:9">
      <c r="A97" s="181" t="s">
        <v>42</v>
      </c>
      <c r="B97" s="278" t="str">
        <f>IF((XXX_IV!C12="DS")*(XXX_IV!E12&lt;&gt;0),XXX_IV!B12&amp;", ","")&amp;IF((XXX_IV!C13="DS")*(XXX_IV!E13&lt;&gt;0),XXX_IV!B13&amp;", ","")&amp;IF((XXX_IV!C14="DS")*(XXX_IV!E14&lt;&gt;0),XXX_IV!B14&amp;",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","")&amp;IF((XXX_IV!C43="DS")*(XXX_IV!E43&lt;&gt;0),XXX_IV!B43&amp;",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","")&amp;IF((XXX_IV!C48="DS")*(XXX_IV!E48&lt;&gt;0),XXX_IV!B52&amp;", ","")&amp;IF((XXX_IV!C49="DS")*(XXX_IV!E49&lt;&gt;0),XXX_IV!B49&amp;", ","")&amp;IF((XXX_IV!C50="DS")*(XXX_IV!E50&lt;&gt;0),XXX_IV!B50&amp;", ","")&amp;IF((XXX_IV!C51="DS")*(XXX_IV!E51&lt;&gt;0),XXX_IV!B51&amp;", ","")&amp;IF((XXX_IV!C52="DS")*(XXX_IV!E52&lt;&gt;0),XXX_IV!B52&amp;", ","")&amp;IF((XXX_IV!C53="DS")*(XXX_IV!E53&lt;&gt;0),XXX_IV!B53&amp;", ","")</f>
        <v/>
      </c>
      <c r="C97" s="356">
        <f>IF(XXX_IV!F7&lt;&gt;0,XXX_IV!F7*(SUMIFS(XXX_IV!F12:F53,XXX_IV!C12:C53,"=DS",XXX_IV!E12:E53,"=1",XXX_IV!D12:D53,"&lt;&gt;DF")+SUMIFS(XXX_IV!G12:G53,XXX_IV!C12:C53,"=DS",XXX_IV!E12:E53,"=1",XXX_IV!D12:D53,"&lt;&gt;DF")+SUMIFS(XXX_IV!H12:H53,XXX_IV!C12:C53,"=DS",XXX_IV!E12:E53,"=1",XXX_IV!D12:D53,"&lt;&gt;DF")+SUMIFS(XXX_IV!I12:I53,XXX_IV!C12:C53,"=DS",XXX_IV!E12:E53,"=1",XXX_IV!D12:D53,"&lt;&gt;DF")),14*(SUMIFS(XXX_IV!F12:F53,XXX_IV!C12:C53,"=DS",XXX_IV!E12:E53,"=1",XXX_IV!D12:D53,"&lt;&gt;DF")+SUMIFS(XXX_IV!G12:G53,XXX_IV!C12:C53,"=DS",XXX_IV!E12:E53,"=1",XXX_IV!D12:D53,"&lt;&gt;DF")+SUMIFS(XXX_IV!H12:H53,XXX_IV!C12:C53,"=DS",XXX_IV!E12:E53,"=1",XXX_IV!D12:D53,"&lt;&gt;DF")+SUMIFS(XXX_IV!I12:I53,XXX_IV!C12:C53,"=DS",XXX_IV!E12:E53,"=1",XXX_IV!D12:D53,"&lt;&gt;DF")))+IF(XXX_IV!L7&lt;&gt;0,XXX_IV!L7*(SUMIFS(XXX_IV!L12:L53,XXX_IV!C12:C53,"=DS",XXX_IV!E12:E53,"=1",XXX_IV!D12:D53,"&lt;&gt;DF")+SUMIFS(XXX_IV!M12:M53,XXX_IV!C12:C53,"=DS",XXX_IV!E12:E53,"=1",XXX_IV!D12:D53,"&lt;&gt;DF")+SUMIFS(XXX_IV!N12:N53,XXX_IV!C12:C53,"=DS",XXX_IV!E12:E53,"=1",XXX_IV!D12:D53,"&lt;&gt;DF")+SUMIFS(XXX_IV!O12:O53,XXX_IV!C12:C53,"=DS",XXX_IV!E12:E53,"=1",XXX_IV!D12:D53,"&lt;&gt;DF")),14*(SUMIFS(XXX_IV!L12:L53,XXX_IV!C12:C53,"=DS",XXX_IV!E12:E53,"=1",XXX_IV!D12:D53,"&lt;&gt;DF")+SUMIFS(XXX_IV!M12:M53,XXX_IV!C12:C53,"=DS",XXX_IV!E12:E53,"=1",XXX_IV!D12:D53,"&lt;&gt;DF")+SUMIFS(XXX_IV!N12:N53,XXX_IV!C12:C53,"=DS",XXX_IV!E12:E53,"=1",XXX_IV!D12:D53,"&lt;&gt;DF")+SUMIFS(XXX_IV!O12:O53,XXX_IV!C12:C53,"=DS",XXX_IV!E12:E53,"=1",XXX_IV!D12:D53,"&lt;&gt;DF")))+IF(XXX_IV!F7&lt;&gt;0,XXX_IV!F7*(SUMIFS(XXX_IV!I12:I53,XXX_IV!C12:C53,"=DS",XXX_IV!E12:E53,"=2",XXX_IV!D12:D53,"=DO")),14*(SUMIFS(XXX_IV!I12:I53,XXX_IV!C12:C53,"=DS",XXX_IV!E12:E53,"=2",XXX_IV!D12:D53,"=DO")))+IF(XXX_IV!L7&lt;&gt;0,XXX_IV!L7*(SUMIFS(XXX_IV!O12:O53,XXX_IV!C12:C53,"=DS",XXX_IV!E12:E53,"=2",XXX_IV!D12:D53,"=DO")),14*(SUMIFS(XXX_IV!O12:O53,XXX_IV!C12:C53,"=DS",XXX_IV!E12:E53,"=2",XXX_IV!D12:D53,"=DO")))</f>
        <v>0</v>
      </c>
      <c r="D97" s="216"/>
      <c r="E97" s="217"/>
      <c r="F97" s="218"/>
      <c r="G97" s="183"/>
      <c r="H97" s="184"/>
      <c r="I97" s="215"/>
    </row>
    <row r="98" spans="1:9" ht="15.75" thickBot="1">
      <c r="A98" s="189" t="s">
        <v>43</v>
      </c>
      <c r="B98" s="279" t="str">
        <f>IF((XXX_IV!C12="DC")*(XXX_IV!E12&lt;&gt;0),XXX_IV!B12&amp;", ","")&amp;IF((XXX_IV!C13="DC")*(XXX_IV!E13&lt;&gt;0),XXX_IV!B13&amp;", ","")&amp;IF((XXX_IV!C14="DC")*(XXX_IV!E14&lt;&gt;0),XXX_IV!B14&amp;",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","")&amp;IF((XXX_IV!C43="DC")*(XXX_IV!E43&lt;&gt;0),XXX_IV!B43&amp;",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","")&amp;IF((XXX_IV!C48="DC")*(XXX_IV!E48&lt;&gt;0),XXX_IV!B52&amp;", ","")&amp;IF((XXX_IV!C49="DC")*(XXX_IV!E49&lt;&gt;0),XXX_IV!B49&amp;", ","")&amp;IF((XXX_IV!C50="DC")*(XXX_IV!E50&lt;&gt;0),XXX_IV!B50&amp;", ","")&amp;IF((XXX_IV!C51="DC")*(XXX_IV!E51&lt;&gt;0),XXX_IV!B51&amp;", ","")&amp;IF((XXX_IV!C52="DC")*(XXX_IV!E52&lt;&gt;0),XXX_IV!B52&amp;", ","")&amp;IF((XXX_IV!C53="DC")*(XXX_IV!E53&lt;&gt;0),XXX_IV!B53&amp;", ","")</f>
        <v/>
      </c>
      <c r="C98" s="357">
        <f>IF(XXX_IV!F7&lt;&gt;0,XXX_IV!F7*(SUMIFS(XXX_IV!F12:F53,XXX_IV!C12:C53,"=DC",XXX_IV!E12:E53,"=1",XXX_IV!D12:D53,"&lt;&gt;DF")+SUMIFS(XXX_IV!G12:G53,XXX_IV!C12:C53,"=DC",XXX_IV!E12:E53,"=1",XXX_IV!D12:D53,"&lt;&gt;DF")+SUMIFS(XXX_IV!H12:H53,XXX_IV!C12:C53,"=DC",XXX_IV!E12:E53,"=1",XXX_IV!D12:D53,"&lt;&gt;DF")+SUMIFS(XXX_IV!I12:I53,XXX_IV!C12:C53,"=DC",XXX_IV!E12:E53,"=1",XXX_IV!D12:D53,"&lt;&gt;DF")),14*(SUMIFS(XXX_IV!F12:F53,XXX_IV!C12:C53,"=DC",XXX_IV!E12:E53,"=1",XXX_IV!D12:D53,"&lt;&gt;DF")+SUMIFS(XXX_IV!G12:G53,XXX_IV!C12:C53,"=DC",XXX_IV!E12:E53,"=1",XXX_IV!D12:D53,"&lt;&gt;DF")+SUMIFS(XXX_IV!H12:H53,XXX_IV!C12:C53,"=DC",XXX_IV!E12:E53,"=1",XXX_IV!D12:D53,"&lt;&gt;DF")+SUMIFS(XXX_IV!I12:I53,XXX_IV!C12:C53,"=DC",XXX_IV!E12:E53,"=1",XXX_IV!D12:D53,"&lt;&gt;DF")))+IF(XXX_IV!L7&lt;&gt;0,XXX_IV!L7*(SUMIFS(XXX_IV!L12:L53,XXX_IV!C12:C53,"=DC",XXX_IV!E12:E53,"=1",XXX_IV!D12:D53,"&lt;&gt;DF")+SUMIFS(XXX_IV!M12:M53,XXX_IV!C12:C53,"=DC",XXX_IV!E12:E53,"=1",XXX_IV!D12:D53,"&lt;&gt;DF")+SUMIFS(XXX_IV!N12:N53,XXX_IV!C12:C53,"=DC",XXX_IV!E12:E53,"=1",XXX_IV!D12:D53,"&lt;&gt;DF")+SUMIFS(XXX_IV!O12:O53,XXX_IV!C12:C53,"=DC",XXX_IV!E12:E53,"=1",XXX_IV!D12:D53,"&lt;&gt;DF")),14*(SUMIFS(XXX_IV!L12:L53,XXX_IV!C12:C53,"=DC",XXX_IV!E12:E53,"=1",XXX_IV!D12:D53,"&lt;&gt;DF")+SUMIFS(XXX_IV!M12:M53,XXX_IV!C12:C53,"=DC",XXX_IV!E12:E53,"=1",XXX_IV!D12:D53,"&lt;&gt;DF")+SUMIFS(XXX_IV!N12:N53,XXX_IV!C12:C53,"=DC",XXX_IV!E12:E53,"=1",XXX_IV!D12:D53,"&lt;&gt;DF")+SUMIFS(XXX_IV!O12:O53,XXX_IV!C12:C53,"=DC",XXX_IV!E12:E53,"=1",XXX_IV!D12:D53,"&lt;&gt;DF")))+IF(XXX_IV!F7&lt;&gt;0,XXX_IV!F7*(SUMIFS(XXX_IV!I12:I53,XXX_IV!C12:C53,"=DC",XXX_IV!E12:E53,"=2",XXX_IV!D12:D53,"=DO")),14*(SUMIFS(XXX_IV!I12:I53,XXX_IV!C12:C53,"=DC",XXX_IV!E12:E53,"=2",XXX_IV!D12:D53,"=DO")))+IF(XXX_IV!L7&lt;&gt;0,XXX_IV!L7*(SUMIFS(XXX_IV!O12:O53,XXX_IV!C12:C53,"=DC",XXX_IV!E12:E53,"=2",XXX_IV!D12:D53,"=DO")),14*(SUMIFS(XXX_IV!O12:O53,XXX_IV!C12:C53,"=DC",XXX_IV!E12:E53,"=2",XXX_IV!D12:D53,"=DO")))</f>
        <v>0</v>
      </c>
      <c r="D98" s="219"/>
      <c r="E98" s="220"/>
      <c r="F98" s="221"/>
      <c r="G98" s="190"/>
      <c r="H98" s="191"/>
      <c r="I98" s="215"/>
    </row>
    <row r="99" spans="1:9" ht="15.75" hidden="1" thickBot="1">
      <c r="A99" s="291"/>
      <c r="B99" s="279"/>
      <c r="C99" s="314"/>
      <c r="D99" s="219"/>
      <c r="E99" s="220"/>
      <c r="F99" s="221"/>
      <c r="G99" s="224"/>
      <c r="H99" s="225"/>
      <c r="I99" s="215"/>
    </row>
    <row r="100" spans="1:9">
      <c r="C100" s="282">
        <f>SUM(C95:C99)</f>
        <v>0</v>
      </c>
      <c r="I100" s="215"/>
    </row>
    <row r="101" spans="1:9" ht="15.75" thickBot="1">
      <c r="A101" s="170" t="s">
        <v>47</v>
      </c>
      <c r="D101" s="171"/>
      <c r="E101" s="171"/>
      <c r="F101" s="171"/>
      <c r="G101" s="171"/>
      <c r="H101" s="171"/>
      <c r="I101" s="215"/>
    </row>
    <row r="102" spans="1:9" ht="15.75" thickBot="1">
      <c r="A102" s="173" t="s">
        <v>18</v>
      </c>
      <c r="B102" s="276" t="s">
        <v>17</v>
      </c>
      <c r="C102" s="283" t="s">
        <v>20</v>
      </c>
      <c r="D102" s="173" t="s">
        <v>16</v>
      </c>
      <c r="E102" s="590" t="s">
        <v>22</v>
      </c>
      <c r="F102" s="591"/>
      <c r="G102" s="592" t="s">
        <v>21</v>
      </c>
      <c r="H102" s="593"/>
      <c r="I102" s="222"/>
    </row>
    <row r="103" spans="1:9">
      <c r="A103" s="176" t="s">
        <v>45</v>
      </c>
      <c r="B103" s="277" t="str">
        <f>IF((XXX_IV!D12="DO")*(XXX_IV!E12&lt;&gt;0),XXX_IV!B12&amp;", ","")&amp;IF((XXX_IV!D13="DO")*(XXX_IV!E13&lt;&gt;0),XXX_IV!B13&amp;", ","")&amp;IF((XXX_IV!D14="DO")*(XXX_IV!E14&lt;&gt;0),XXX_IV!B14&amp;",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","")&amp;IF((XXX_IV!D49="DO")*(XXX_IV!E49&lt;&gt;0),XXX_IV!B49&amp;", ","")&amp;IF((XXX_IV!D50="DO")*(XXX_IV!E50&lt;&gt;0),XXX_IV!B50&amp;", ","")&amp;IF((XXX_IV!D51="DO")*(XXX_IV!E51&lt;&gt;0),XXX_IV!B51&amp;", ","")&amp;IF((XXX_IV!D52="DO")*(XXX_IV!E52&lt;&gt;0),XXX_IV!B52&amp;", ","")&amp;IF((XXX_IV!D53="DO")*(XXX_IV!E53&lt;&gt;0),XXX_IV!B53&amp;", ","")</f>
        <v/>
      </c>
      <c r="C103" s="289">
        <f>IF(XXX_IV!F7&lt;&gt;0,XXX_IV!F7*(SUMIFS(XXX_IV!F12:F53,XXX_IV!D12:D53,"=DO",XXX_IV!E12:E53,"&lt;&gt;0")+SUMIFS(XXX_IV!G12:G53,XXX_IV!D12:D53,"=DO",XXX_IV!E12:E53,"&lt;&gt;0")+SUMIFS(XXX_IV!H12:H53,XXX_IV!D12:D53,"=DO",XXX_IV!E12:E53,"&lt;&gt;0")+SUMIFS(XXX_IV!I12:I53,XXX_IV!D12:D53,"=DO",XXX_IV!E12:E53,"&lt;&gt;0")),14*(SUMIFS(XXX_IV!F12:F53,XXX_IV!D12:D53,"=DO",XXX_IV!E12:E53,"&lt;&gt;0")+SUMIFS(XXX_IV!G12:G53,XXX_IV!D12:D53,"=DO",XXX_IV!E12:E53,"&lt;&gt;0")+SUMIFS(XXX_IV!H12:H53,XXX_IV!D12:D53,"=DO",XXX_IV!E12:E53,"&lt;&gt;0")+SUMIFS(XXX_IV!I12:I53,XXX_IV!D12:D53,"=DO",XXX_IV!E12:E53,"&lt;&gt;0")))+IF(XXX_IV!L7&lt;&gt;0,XXX_IV!L7*(SUMIFS(XXX_IV!L12:L53,XXX_IV!D12:D53,"=DO",XXX_IV!E12:E53,"&lt;&gt;0")+SUMIFS(XXX_IV!M12:M53,XXX_IV!D12:D53,"=DO",XXX_IV!E12:E53,"&lt;&gt;0")+SUMIFS(XXX_IV!N12:N53,XXX_IV!D12:D53,"=DO",XXX_IV!E12:E53,"&lt;&gt;0")+SUMIFS(XXX_IV!O12:O53,XXX_IV!D12:D53,"=DO",XXX_IV!E12:E53,"&lt;&gt;0")),14*(SUMIFS(XXX_IV!L12:L53,XXX_IV!D12:D53,"=DO",XXX_IV!E12:E53,"&lt;&gt;0")+SUMIFS(XXX_IV!M12:M53,XXX_IV!D12:D53,"=DO",XXX_IV!E12:E53,"&lt;&gt;0")+SUMIFS(XXX_IV!N12:N53,XXX_IV!D12:D53,"=DO",XXX_IV!E12:E53,"&lt;&gt;0")+SUMIFS(XXX_IV!O12:O53,XXX_IV!D12:D53,"=DO",XXX_IV!E12:E53,"&lt;&gt;0")))</f>
        <v>0</v>
      </c>
      <c r="D103" s="212"/>
      <c r="E103" s="213"/>
      <c r="F103" s="214"/>
      <c r="G103" s="178"/>
      <c r="H103" s="179"/>
      <c r="I103" s="215"/>
    </row>
    <row r="104" spans="1:9">
      <c r="A104" s="181" t="s">
        <v>46</v>
      </c>
      <c r="B104" s="278" t="str">
        <f>IF((XXX_IV!D12="DA")*(XXX_IV!E12&lt;&gt;0),XXX_IV!B12&amp;", ","")&amp;IF((XXX_IV!D13="DA")*(XXX_IV!E13&lt;&gt;0),XXX_IV!B13&amp;", ","")&amp;IF((XXX_IV!D14="DA")*(XXX_IV!E14&lt;&gt;0),XXX_IV!B14&amp;",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","")&amp;IF((XXX_IV!D49="DA")*(XXX_IV!E49&lt;&gt;0),XXX_IV!B49&amp;", ","")&amp;IF((XXX_IV!D50="DA")*(XXX_IV!E50&lt;&gt;0),XXX_IV!B50&amp;", ","")&amp;IF((XXX_IV!D51="DA")*(XXX_IV!E51&lt;&gt;0),XXX_IV!B51&amp;", ","")&amp;IF((XXX_IV!D52="DA")*(XXX_IV!E52&lt;&gt;0),XXX_IV!B52&amp;", ","")&amp;IF((XXX_IV!D53="DA")*(XXX_IV!E53&lt;&gt;0),XXX_IV!B53&amp;", ","")</f>
        <v/>
      </c>
      <c r="C104" s="355">
        <f>IF(XXX_IV!F7&lt;&gt;0,XXX_IV!F7*(SUMIFS(XXX_IV!F12:F53,XXX_IV!D12:D53,"=DA",XXX_IV!E12:E53,"=1")+SUMIFS(XXX_IV!G12:G53,XXX_IV!D12:D53,"=DA",XXX_IV!E12:E53,"=1")+SUMIFS(XXX_IV!H12:H53,XXX_IV!D12:D53,"=DA",XXX_IV!E12:E53,"=1")+SUMIFS(XXX_IV!I12:I53,XXX_IV!D12:D53,"=DA",XXX_IV!E12:E53,"=1")),14*(SUMIFS(XXX_IV!F12:F53,XXX_IV!D12:D53,"=DA",XXX_IV!E12:E53,"=1")+SUMIFS(XXX_IV!G12:G53,XXX_IV!D12:D53,"=DA",XXX_IV!E12:E53,"=1")+SUMIFS(XXX_IV!H12:H53,XXX_IV!D12:D53,"=DA",XXX_IV!E12:E53,"=1")+SUMIFS(XXX_IV!I12:I53,XXX_IV!D12:D53,"=DA",XXX_IV!E12:E53,"=1")))+IF(XXX_IV!L7&lt;&gt;0,XXX_IV!L7*(SUMIFS(XXX_IV!L12:L53,XXX_IV!D12:D53,"=DA",XXX_IV!E12:E53,"=1")+SUMIFS(XXX_IV!M12:M53,XXX_IV!D12:D53,"=DA",XXX_IV!E12:E53,"=1")+SUMIFS(XXX_IV!N12:N53,XXX_IV!D12:D53,"=DA",XXX_IV!E12:E53,"=1")+SUMIFS(XXX_IV!O12:O53,XXX_IV!D12:D53,"=DA",XXX_IV!E12:E53,"=1")),14*(SUMIFS(XXX_IV!L12:L53,XXX_IV!D12:D53,"=DA",XXX_IV!E12:E53,"=1")+SUMIFS(XXX_IV!M12:M53,XXX_IV!D12:D53,"=DA",XXX_IV!E12:E53,"=1")+SUMIFS(XXX_IV!N12:N53,XXX_IV!D12:D53,"=DA",XXX_IV!E12:E53,"=1")+SUMIFS(XXX_IV!O12:O53,XXX_IV!D12:D53,"=DA",XXX_IV!E12:E53,"=1")))</f>
        <v>0</v>
      </c>
      <c r="D104" s="200"/>
      <c r="E104" s="217"/>
      <c r="F104" s="218"/>
      <c r="G104" s="183"/>
      <c r="H104" s="184"/>
      <c r="I104" s="215"/>
    </row>
    <row r="105" spans="1:9" ht="34.5" customHeight="1" thickBot="1">
      <c r="A105" s="189" t="s">
        <v>44</v>
      </c>
      <c r="B105" s="279" t="str">
        <f>IF((XXX_IV!D12="DF")*(XXX_IV!E12&lt;&gt;0),XXX_IV!B12&amp;", ","")&amp;IF((XXX_IV!D13="DF")*(XXX_IV!E13&lt;&gt;0),XXX_IV!B13&amp;", ","")&amp;IF((XXX_IV!D14="DF")*(XXX_IV!E14&lt;&gt;0),XXX_IV!B14&amp;",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","")&amp;IF((XXX_IV!D49="DF")*(XXX_IV!E49&lt;&gt;0),XXX_IV!B49&amp;", ","")&amp;IF((XXX_IV!D50="DF")*(XXX_IV!E50&lt;&gt;0),XXX_IV!B50&amp;", ","")&amp;IF((XXX_IV!D51="DF")*(XXX_IV!E51&lt;&gt;0),XXX_IV!B51&amp;", ","")&amp;IF((XXX_IV!D52="DF")*(XXX_IV!E52&lt;&gt;0),XXX_IV!B52&amp;", ","")&amp;IF((XXX_IV!D53="DF")*(XXX_IV!E53&lt;&gt;0),XXX_IV!B53&amp;", ","")</f>
        <v/>
      </c>
      <c r="C105" s="290">
        <f>IF(XXX_IV!F7&lt;&gt;0,XXX_IV!F7*(SUMIFS(XXX_IV!F12:F53,XXX_IV!D12:D53,"=DF",XXX_IV!E12:E53,"&gt;=0")+SUMIFS(XXX_IV!G12:G53,XXX_IV!D12:D53,"=DF",XXX_IV!E12:E53,"&gt;=0")+SUMIFS(XXX_IV!H12:H53,XXX_IV!D12:D53,"=DF",XXX_IV!E12:E53,"&gt;=0")+SUMIFS(XXX_IV!I12:I53,XXX_IV!D12:D53,"=DF",XXX_IV!E12:E53,"&gt;=0")),14*(SUMIFS(XXX_IV!F12:F53,XXX_IV!D12:D53,"=DF",XXX_IV!E12:E53,"&gt;=0")+SUMIFS(XXX_IV!G12:G53,XXX_IV!D12:D53,"=DF",XXX_IV!E12:E53,"&gt;=0")+SUMIFS(XXX_IV!H12:H53,XXX_IV!D12:D53,"=DF",XXX_IV!E12:E53,"&gt;=0")+SUMIFS(XXX_IV!I12:I53,XXX_IV!D12:D53,"=DF",XXX_IV!E12:E53,"&gt;=0")))+IF(XXX_IV!L7&lt;&gt;0,XXX_IV!L7*(SUMIFS(XXX_IV!L12:L53,XXX_IV!D12:D53,"=DF",XXX_IV!E12:E53,"&gt;=0")+SUMIFS(XXX_IV!M12:M53,XXX_IV!D12:D53,"=DF",XXX_IV!E12:E53,"&gt;=0")+SUMIFS(XXX_IV!N12:N53,XXX_IV!D12:D53,"=DF",XXX_IV!E12:E53,"&gt;=0")+SUMIFS(XXX_IV!O12:O53,XXX_IV!D12:D53,"=DF",XXX_IV!E12:E53,"&gt;=0")),14*(SUMIFS(XXX_IV!L12:L53,XXX_IV!D12:D53,"=DF",XXX_IV!E12:E53,"&gt;=0")+SUMIFS(XXX_IV!M12:M53,XXX_IV!D12:D53,"=DF",XXX_IV!E12:E53,"&gt;=0")+SUMIFS(XXX_IV!N12:N53,XXX_IV!D12:D53,"=DF",XXX_IV!E12:E53,"&gt;=0")+SUMIFS(XXX_IV!O12:O53,XXX_IV!D12:D53,"=DF",XXX_IV!E12:E53,"&gt;=0")))</f>
        <v>0</v>
      </c>
      <c r="D105" s="223"/>
      <c r="E105" s="220"/>
      <c r="F105" s="221"/>
      <c r="G105" s="224"/>
      <c r="H105" s="225"/>
      <c r="I105" s="215"/>
    </row>
    <row r="107" spans="1:9">
      <c r="C107" s="282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2018-06-14T08:04:13Z</cp:lastPrinted>
  <dcterms:created xsi:type="dcterms:W3CDTF">2012-05-16T14:40:02Z</dcterms:created>
  <dcterms:modified xsi:type="dcterms:W3CDTF">2018-10-18T11:47:35Z</dcterms:modified>
</cp:coreProperties>
</file>