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4370" windowHeight="11760" tabRatio="530" activeTab="2"/>
  </bookViews>
  <sheets>
    <sheet name="XXX_I" sheetId="1" r:id="rId1"/>
    <sheet name="XXX_II" sheetId="3" r:id="rId2"/>
    <sheet name="XXX_III" sheetId="5" r:id="rId3"/>
    <sheet name="XXX_IV" sheetId="4" r:id="rId4"/>
    <sheet name="XXX_REC" sheetId="2" r:id="rId5"/>
  </sheets>
  <definedNames>
    <definedName name="_xlnm._FilterDatabase" localSheetId="0" hidden="1">XXX_I!$A$10:$R$33</definedName>
    <definedName name="_xlnm.Print_Area" localSheetId="0">XXX_I!$A$1:$R$68</definedName>
    <definedName name="_xlnm.Print_Area" localSheetId="1">XXX_II!$A$1:$R$63</definedName>
    <definedName name="_xlnm.Print_Area" localSheetId="2">XXX_III!$A$1:$R$85</definedName>
    <definedName name="_xlnm.Print_Area" localSheetId="3">XXX_IV!$A$1:$R$52</definedName>
    <definedName name="_xlnm.Print_Area" localSheetId="4">XXX_REC!$A$1:$H$22</definedName>
  </definedNames>
  <calcPr calcId="124519" concurrentCalc="0"/>
</workbook>
</file>

<file path=xl/calcChain.xml><?xml version="1.0" encoding="utf-8"?>
<calcChain xmlns="http://schemas.openxmlformats.org/spreadsheetml/2006/main">
  <c r="A93" i="5"/>
  <c r="A92"/>
  <c r="C77" i="2" l="1"/>
  <c r="C78"/>
  <c r="C79"/>
  <c r="C80"/>
  <c r="C86"/>
  <c r="C98"/>
  <c r="C97"/>
  <c r="C96"/>
  <c r="C95"/>
  <c r="C104"/>
  <c r="C68"/>
  <c r="C59"/>
  <c r="C60"/>
  <c r="C61"/>
  <c r="C62"/>
  <c r="C50"/>
  <c r="C44"/>
  <c r="C43"/>
  <c r="C42"/>
  <c r="C41"/>
  <c r="C103" l="1"/>
  <c r="C85"/>
  <c r="C67"/>
  <c r="C49"/>
  <c r="B104"/>
  <c r="B86"/>
  <c r="B68"/>
  <c r="B50"/>
  <c r="B103"/>
  <c r="B85"/>
  <c r="B67"/>
  <c r="P36" i="4"/>
  <c r="J36"/>
  <c r="P46" i="5"/>
  <c r="P37" i="1"/>
  <c r="J37"/>
  <c r="B49" i="2"/>
  <c r="B2"/>
  <c r="C105" l="1"/>
  <c r="B105"/>
  <c r="C87"/>
  <c r="B87"/>
  <c r="C69"/>
  <c r="B69"/>
  <c r="C51"/>
  <c r="B51"/>
  <c r="P49" i="4"/>
  <c r="O49"/>
  <c r="N49"/>
  <c r="M49"/>
  <c r="L49"/>
  <c r="J49"/>
  <c r="I49"/>
  <c r="H49"/>
  <c r="G49"/>
  <c r="F49"/>
  <c r="P56" i="5"/>
  <c r="O56"/>
  <c r="N56"/>
  <c r="M56"/>
  <c r="L56"/>
  <c r="J56"/>
  <c r="I56"/>
  <c r="H56"/>
  <c r="G56"/>
  <c r="F56"/>
  <c r="P43" i="3"/>
  <c r="O43"/>
  <c r="N43"/>
  <c r="M43"/>
  <c r="L43"/>
  <c r="J43"/>
  <c r="I43"/>
  <c r="H43"/>
  <c r="G43"/>
  <c r="F43"/>
  <c r="P51" i="1"/>
  <c r="O51"/>
  <c r="N51"/>
  <c r="M51"/>
  <c r="L51"/>
  <c r="J51"/>
  <c r="I51"/>
  <c r="H51"/>
  <c r="G51"/>
  <c r="F51"/>
  <c r="B98" i="2" l="1"/>
  <c r="B80"/>
  <c r="B62"/>
  <c r="B44"/>
  <c r="B97"/>
  <c r="B79"/>
  <c r="B61"/>
  <c r="B43"/>
  <c r="B96"/>
  <c r="B78"/>
  <c r="B60"/>
  <c r="B42"/>
  <c r="B95"/>
  <c r="B77"/>
  <c r="B59"/>
  <c r="B41"/>
  <c r="R67" i="4" l="1"/>
  <c r="R98" i="5"/>
  <c r="R76" i="3"/>
  <c r="R80" i="1"/>
  <c r="F46" i="5" l="1"/>
  <c r="G46"/>
  <c r="H46"/>
  <c r="I46"/>
  <c r="L46"/>
  <c r="M46"/>
  <c r="N46"/>
  <c r="O46"/>
  <c r="C82" i="2" l="1"/>
  <c r="C100"/>
  <c r="C64"/>
  <c r="C46"/>
  <c r="O36" i="4" l="1"/>
  <c r="N36"/>
  <c r="M36"/>
  <c r="L36"/>
  <c r="I36"/>
  <c r="H36"/>
  <c r="G36"/>
  <c r="F36"/>
  <c r="C71" i="2" l="1"/>
  <c r="C89"/>
  <c r="C107"/>
  <c r="L98" i="5"/>
  <c r="F98"/>
  <c r="F67" i="4"/>
  <c r="L67"/>
  <c r="O35" i="3" l="1"/>
  <c r="N35"/>
  <c r="M35"/>
  <c r="L35"/>
  <c r="I35"/>
  <c r="H35"/>
  <c r="G35"/>
  <c r="F35"/>
  <c r="F76" l="1"/>
  <c r="L76"/>
  <c r="C53" i="2" l="1"/>
  <c r="F37" i="1"/>
  <c r="G37"/>
  <c r="H37"/>
  <c r="I37"/>
  <c r="L37"/>
  <c r="M37"/>
  <c r="N37"/>
  <c r="O37"/>
  <c r="L80" l="1"/>
  <c r="F80"/>
  <c r="C4" i="2" s="1"/>
</calcChain>
</file>

<file path=xl/sharedStrings.xml><?xml version="1.0" encoding="utf-8"?>
<sst xmlns="http://schemas.openxmlformats.org/spreadsheetml/2006/main" count="824" uniqueCount="305">
  <si>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</si>
  <si>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</si>
  <si>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</si>
  <si>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</si>
  <si>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</si>
  <si>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</si>
  <si>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</si>
  <si>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</si>
  <si>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</si>
  <si>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</si>
  <si>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</si>
  <si>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</si>
  <si>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</si>
  <si>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</si>
  <si>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</si>
  <si>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</si>
  <si>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</si>
  <si>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</si>
  <si>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</si>
  <si>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</si>
  <si>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</si>
  <si>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</si>
  <si>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</si>
  <si>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</si>
  <si>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</si>
  <si>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</si>
  <si>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</si>
  <si>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</si>
  <si>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</si>
  <si>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</si>
  <si>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</si>
  <si>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</si>
  <si>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</si>
  <si>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</si>
  <si>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</si>
  <si>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</si>
  <si>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</si>
  <si>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</si>
  <si>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</si>
  <si>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</si>
  <si>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</si>
  <si>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</si>
  <si>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</si>
  <si>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</si>
  <si>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</si>
  <si>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SI</t>
  </si>
  <si>
    <t>■  fundamentale (DF)</t>
  </si>
  <si>
    <t>■  de domeniu (DD)</t>
  </si>
  <si>
    <t>■  de specialitate (DS)</t>
  </si>
  <si>
    <t>■  complementare (DC)</t>
  </si>
  <si>
    <t>■   facultative (DF)</t>
  </si>
  <si>
    <t>■   obligatorii (DO)</t>
  </si>
  <si>
    <t>■   la alegere (DA)</t>
  </si>
  <si>
    <t>Discipline obligatorii, la alegere si facultative</t>
  </si>
  <si>
    <t xml:space="preserve">DO
DA
DF   </t>
  </si>
  <si>
    <t>DF
DD
DS
DC</t>
  </si>
  <si>
    <t>Discipline fundamentale, de domeniu, de specialitate si complementare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</si>
  <si>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</si>
  <si>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</t>
    </r>
  </si>
  <si>
    <r>
      <t xml:space="preserve">2.Tipuri de discipline după opționalitate: 
</t>
    </r>
    <r>
      <rPr>
        <sz val="11"/>
        <color theme="1"/>
        <rFont val="Calibri"/>
        <family val="2"/>
      </rPr>
      <t>DO- Discipline obligatorii
DA- Discipline opționale (la alegere)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</si>
  <si>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</si>
  <si>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</si>
  <si>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</si>
  <si>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</si>
  <si>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</si>
  <si>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t>Biblioteconomie</t>
  </si>
  <si>
    <t>D09LLFL223</t>
  </si>
  <si>
    <t>DC</t>
  </si>
  <si>
    <t>DF</t>
  </si>
  <si>
    <t>V</t>
  </si>
  <si>
    <t xml:space="preserve">Limbă modernă (engleză/germană/italiană /spaniolă) </t>
  </si>
  <si>
    <t>D09LLFL224</t>
  </si>
  <si>
    <t>D09LLFL225</t>
  </si>
  <si>
    <t>Anexa 1. Limba şi literatura engleză (an I)</t>
  </si>
  <si>
    <t>Anexa 2. Limba şi literatura germană (an I)</t>
  </si>
  <si>
    <t>Anexa 3. Limba şi literatura italiană (an I)</t>
  </si>
  <si>
    <t>Anexa 4. Limba şi literatura spaniolă (an I)</t>
  </si>
  <si>
    <t>Anexa 5. Limba şi literatura latină (an I)</t>
  </si>
  <si>
    <t>Curs optional A1 (limbă)</t>
  </si>
  <si>
    <t>1. Problematica verbului</t>
  </si>
  <si>
    <t>2. Substantivul şi determinanţii săi</t>
  </si>
  <si>
    <t>3. Analiză lexicografică</t>
  </si>
  <si>
    <t>4. Atelier de teatru francofon</t>
  </si>
  <si>
    <t>Curs optional A1 (literatură)</t>
  </si>
  <si>
    <t>* Se acorda peste cele 30 de credite transferabile ale unui semestru, conform H.G. Consiliului Aracis din data de 28.06.2012</t>
  </si>
  <si>
    <t>Lingvistică generală</t>
  </si>
  <si>
    <t>D09LLFL101</t>
  </si>
  <si>
    <t>DO</t>
  </si>
  <si>
    <t>E</t>
  </si>
  <si>
    <t>Limba latină</t>
  </si>
  <si>
    <t>D09LLFL102</t>
  </si>
  <si>
    <t>C</t>
  </si>
  <si>
    <t>Limba franceză (Grupul nominal)</t>
  </si>
  <si>
    <t>D09LLFL103</t>
  </si>
  <si>
    <t>DS</t>
  </si>
  <si>
    <t>Civilizaţie franceză</t>
  </si>
  <si>
    <t>D09LLFL104</t>
  </si>
  <si>
    <t>Curs practic de limba franceză (fonetică+exerciţii şi traduceri gramaticale)</t>
  </si>
  <si>
    <t>D09LLFL105</t>
  </si>
  <si>
    <r>
      <t>Limba modernă</t>
    </r>
    <r>
      <rPr>
        <vertAlign val="superscript"/>
        <sz val="10"/>
        <color theme="1"/>
        <rFont val="Calibri"/>
        <family val="2"/>
      </rPr>
      <t>1,2,3,4/</t>
    </r>
    <r>
      <rPr>
        <sz val="10"/>
        <color theme="1"/>
        <rFont val="Calibri"/>
        <family val="2"/>
      </rPr>
      <t>latină</t>
    </r>
    <r>
      <rPr>
        <vertAlign val="superscript"/>
        <sz val="10"/>
        <color theme="1"/>
        <rFont val="Calibri"/>
        <family val="2"/>
      </rPr>
      <t>5</t>
    </r>
    <r>
      <rPr>
        <sz val="10"/>
        <color theme="1"/>
        <rFont val="Calibri"/>
        <family val="2"/>
      </rPr>
      <t xml:space="preserve"> </t>
    </r>
  </si>
  <si>
    <t>D09LLFL106</t>
  </si>
  <si>
    <r>
      <t>Literatura modernă</t>
    </r>
    <r>
      <rPr>
        <vertAlign val="superscript"/>
        <sz val="10"/>
        <color theme="1"/>
        <rFont val="Calibri"/>
        <family val="2"/>
      </rPr>
      <t>1,2,3,4/</t>
    </r>
    <r>
      <rPr>
        <sz val="10"/>
        <color theme="1"/>
        <rFont val="Calibri"/>
        <family val="2"/>
      </rPr>
      <t xml:space="preserve"> latină</t>
    </r>
    <r>
      <rPr>
        <vertAlign val="superscript"/>
        <sz val="10"/>
        <color theme="1"/>
        <rFont val="Calibri"/>
        <family val="2"/>
      </rPr>
      <t xml:space="preserve">5 </t>
    </r>
  </si>
  <si>
    <t>D09LLFL107</t>
  </si>
  <si>
    <r>
      <t>Curs practic de limba modernă</t>
    </r>
    <r>
      <rPr>
        <vertAlign val="superscript"/>
        <sz val="10"/>
        <color theme="1"/>
        <rFont val="Calibri"/>
        <family val="2"/>
      </rPr>
      <t xml:space="preserve">1,2,3,4/ </t>
    </r>
    <r>
      <rPr>
        <sz val="10"/>
        <color theme="1"/>
        <rFont val="Calibri"/>
        <family val="2"/>
      </rPr>
      <t>latină</t>
    </r>
    <r>
      <rPr>
        <vertAlign val="superscript"/>
        <sz val="10"/>
        <color theme="1"/>
        <rFont val="Calibri"/>
        <family val="2"/>
      </rPr>
      <t>5</t>
    </r>
  </si>
  <si>
    <t>D09LLFL108</t>
  </si>
  <si>
    <t xml:space="preserve">Curs opţional A1 (limbă) </t>
  </si>
  <si>
    <t>D09LLFL109</t>
  </si>
  <si>
    <t>DA</t>
  </si>
  <si>
    <t xml:space="preserve">Curs opţional A1 (literatură) </t>
  </si>
  <si>
    <t>D09LLFL110</t>
  </si>
  <si>
    <t>Teoria literaturii</t>
  </si>
  <si>
    <t>D09LLFL212</t>
  </si>
  <si>
    <t>Limba franceză (Grupul verbal)</t>
  </si>
  <si>
    <t>D09LLFL213</t>
  </si>
  <si>
    <t>Literatura franceză (Evul Mediu şi Renaşterea)</t>
  </si>
  <si>
    <t>D09LLFL214</t>
  </si>
  <si>
    <t>Curs practic de limba franceză (exerciţii si traduceri gramaticale+ exprimare orală)</t>
  </si>
  <si>
    <t>D09LLFL215</t>
  </si>
  <si>
    <r>
      <t>Limba modernă</t>
    </r>
    <r>
      <rPr>
        <vertAlign val="superscript"/>
        <sz val="10"/>
        <color theme="1"/>
        <rFont val="Calibri"/>
        <family val="2"/>
      </rPr>
      <t>1,2,3,4/</t>
    </r>
    <r>
      <rPr>
        <sz val="10"/>
        <color theme="1"/>
        <rFont val="Calibri"/>
        <family val="2"/>
      </rPr>
      <t xml:space="preserve">latină </t>
    </r>
    <r>
      <rPr>
        <vertAlign val="superscript"/>
        <sz val="10"/>
        <color theme="1"/>
        <rFont val="Calibri"/>
        <family val="2"/>
      </rPr>
      <t>5</t>
    </r>
    <r>
      <rPr>
        <sz val="10"/>
        <color theme="1"/>
        <rFont val="Calibri"/>
        <family val="2"/>
      </rPr>
      <t xml:space="preserve"> </t>
    </r>
  </si>
  <si>
    <t>D09LLFL216</t>
  </si>
  <si>
    <r>
      <t>Literatura modernă</t>
    </r>
    <r>
      <rPr>
        <vertAlign val="superscript"/>
        <sz val="10"/>
        <color theme="1"/>
        <rFont val="Calibri"/>
        <family val="2"/>
      </rPr>
      <t>1,2,3,4/</t>
    </r>
    <r>
      <rPr>
        <sz val="10"/>
        <color theme="1"/>
        <rFont val="Calibri"/>
        <family val="2"/>
      </rPr>
      <t>latină</t>
    </r>
    <r>
      <rPr>
        <vertAlign val="superscript"/>
        <sz val="10"/>
        <color theme="1"/>
        <rFont val="Calibri"/>
        <family val="2"/>
      </rPr>
      <t>5</t>
    </r>
  </si>
  <si>
    <t>D09LLFL217</t>
  </si>
  <si>
    <t>D09LLFL218</t>
  </si>
  <si>
    <t>Practica de specialitate</t>
  </si>
  <si>
    <t>D09LLFL219</t>
  </si>
  <si>
    <t>D09LLFL220</t>
  </si>
  <si>
    <t>D09LLFL221</t>
  </si>
  <si>
    <t>Educaţie fizică</t>
  </si>
  <si>
    <t>D09LLFL222</t>
  </si>
  <si>
    <t>2</t>
  </si>
  <si>
    <t>3*</t>
  </si>
  <si>
    <t>A/R</t>
  </si>
  <si>
    <t>Facultatea de Litere</t>
  </si>
  <si>
    <t>Departamentul:  Limbi romanice si clasice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</si>
  <si>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 Limba si literatura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</si>
  <si>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 Limba şi literatura modernă (A) (franceză) - o limbă şi literatură modernă (B)(engleză, germană,italiană, spaniolă)/limba şi literatura latină (LLF)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</si>
  <si>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3 ani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</si>
  <si>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IF</t>
    </r>
  </si>
  <si>
    <t>Anexa 1. Limba şi literatura engleză (an II)</t>
  </si>
  <si>
    <t>Anexa 2. Limba şi literatura germană (an II)</t>
  </si>
  <si>
    <t>Anexa 3. Limba şi literatura italiană (an II)</t>
  </si>
  <si>
    <t>Anexa 4. Limba şi literatura spaniolă (an II)</t>
  </si>
  <si>
    <t>Anexa 5. Limba şi literatura latină (an II)</t>
  </si>
  <si>
    <t>Curs optional A2 (limbă)</t>
  </si>
  <si>
    <t>1. Elemente de gramatică contrastivă</t>
  </si>
  <si>
    <t>2. Procedee ale traducerii</t>
  </si>
  <si>
    <t>3. Stilistică</t>
  </si>
  <si>
    <t>4. Interacţiuni verbale</t>
  </si>
  <si>
    <t>Curs optional A2 (literatură)</t>
  </si>
  <si>
    <t>1. Literatura de călătorie</t>
  </si>
  <si>
    <t>2. Scriitori români de expresie franceză</t>
  </si>
  <si>
    <t>3. Probleme ale autoficţiunii în romanul contemporan</t>
  </si>
  <si>
    <t>4. Literatură şi comunicare</t>
  </si>
  <si>
    <t>Anexa 1. Limba şi literatura engleză (an III)</t>
  </si>
  <si>
    <t>Anexa 2. Limba şi literatura germană (an III)</t>
  </si>
  <si>
    <t>Anexa 3. Limba şi literatura italiană (an III)</t>
  </si>
  <si>
    <t>Anexa 4. Limba şi literatura spaniolă (an III)</t>
  </si>
  <si>
    <t>Anexa 5. Limba şi literatura latină (an III)</t>
  </si>
  <si>
    <t>Curs optional A3 (limbă)</t>
  </si>
  <si>
    <t>3. Teoria argumentaţiei</t>
  </si>
  <si>
    <t>4. Analiza conversaţiei</t>
  </si>
  <si>
    <t>Curs optional A4 (limbă)</t>
  </si>
  <si>
    <t>1. Pragmatica interogaţiei</t>
  </si>
  <si>
    <t>3. Istoria limbii franceze</t>
  </si>
  <si>
    <t>Curs optional A3 (literatură)</t>
  </si>
  <si>
    <t>3. Reprezentări ale mitului în literatura franceză</t>
  </si>
  <si>
    <t>4. Istorie şi literatură</t>
  </si>
  <si>
    <t>Curs optional A4 (literatură)</t>
  </si>
  <si>
    <t>4. Ecocritica şi romanul francez contemporan</t>
  </si>
  <si>
    <t>* Se face cumulat la sfârşitul semestrului, 2 săptămâni</t>
  </si>
  <si>
    <t>D09LLFL448</t>
  </si>
  <si>
    <t>Limba si civilizaţie bulgară/macedoneana/poloneză</t>
  </si>
  <si>
    <t>D09LLFL449</t>
  </si>
  <si>
    <t>Literatură universală şi comparată</t>
  </si>
  <si>
    <t>Limba franceză (Sintaxa)</t>
  </si>
  <si>
    <t>Literatura franceză (Secolele XVII-XVIII)</t>
  </si>
  <si>
    <t>D09LLFL328</t>
  </si>
  <si>
    <t>D09LLFL329</t>
  </si>
  <si>
    <r>
      <t>Limba modernă</t>
    </r>
    <r>
      <rPr>
        <vertAlign val="superscript"/>
        <sz val="10"/>
        <color theme="1"/>
        <rFont val="Calibri"/>
        <family val="2"/>
        <scheme val="minor"/>
      </rPr>
      <t>1,2,3,4/</t>
    </r>
    <r>
      <rPr>
        <sz val="10"/>
        <color theme="1"/>
        <rFont val="Calibri"/>
        <family val="2"/>
        <scheme val="minor"/>
      </rPr>
      <t>latină</t>
    </r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</t>
    </r>
  </si>
  <si>
    <t>D09LLFL330</t>
  </si>
  <si>
    <r>
      <t>Literatura modernă</t>
    </r>
    <r>
      <rPr>
        <vertAlign val="superscript"/>
        <sz val="10"/>
        <color theme="1"/>
        <rFont val="Calibri"/>
        <family val="2"/>
        <scheme val="minor"/>
      </rPr>
      <t>1,2,3,4/</t>
    </r>
    <r>
      <rPr>
        <sz val="10"/>
        <color theme="1"/>
        <rFont val="Calibri"/>
        <family val="2"/>
        <scheme val="minor"/>
      </rPr>
      <t>latină</t>
    </r>
    <r>
      <rPr>
        <vertAlign val="superscript"/>
        <sz val="10"/>
        <color theme="1"/>
        <rFont val="Calibri"/>
        <family val="2"/>
        <scheme val="minor"/>
      </rPr>
      <t>5</t>
    </r>
  </si>
  <si>
    <t>D09LLFL331</t>
  </si>
  <si>
    <r>
      <t>Curs practic de limba modernă</t>
    </r>
    <r>
      <rPr>
        <vertAlign val="superscript"/>
        <sz val="10"/>
        <color theme="1"/>
        <rFont val="Calibri"/>
        <family val="2"/>
        <scheme val="minor"/>
      </rPr>
      <t>1,2,3,4/</t>
    </r>
    <r>
      <rPr>
        <sz val="10"/>
        <color theme="1"/>
        <rFont val="Calibri"/>
        <family val="2"/>
        <scheme val="minor"/>
      </rPr>
      <t>latină</t>
    </r>
    <r>
      <rPr>
        <vertAlign val="superscript"/>
        <sz val="10"/>
        <color theme="1"/>
        <rFont val="Calibri"/>
        <family val="2"/>
        <scheme val="minor"/>
      </rPr>
      <t>5</t>
    </r>
  </si>
  <si>
    <t>D09LLFL332</t>
  </si>
  <si>
    <t>D09LLFL333</t>
  </si>
  <si>
    <t xml:space="preserve">Curs opţional A2 (limbă) </t>
  </si>
  <si>
    <t>D09LLFL334</t>
  </si>
  <si>
    <t xml:space="preserve">Curs opţional A2 (literatură) </t>
  </si>
  <si>
    <t>D09LLFL335</t>
  </si>
  <si>
    <t>Metode şi modele lingvistice</t>
  </si>
  <si>
    <t>Literatura franceză (Secolul XIX)</t>
  </si>
  <si>
    <t>D09LLFL439</t>
  </si>
  <si>
    <t>D09LLFL440</t>
  </si>
  <si>
    <t>D09LLFL441</t>
  </si>
  <si>
    <t>D09LLFL442</t>
  </si>
  <si>
    <t>D09LLFL443</t>
  </si>
  <si>
    <t>D09LLFL444</t>
  </si>
  <si>
    <t>D09LLFL445</t>
  </si>
  <si>
    <t>D09LLFL446</t>
  </si>
  <si>
    <t>D09LLFL679</t>
  </si>
  <si>
    <t>D09LLFL680</t>
  </si>
  <si>
    <t>Lingvistica romanica comparată</t>
  </si>
  <si>
    <t>Limba franceză (Lexicologie şi  semantică)</t>
  </si>
  <si>
    <t>Literatura franceză (Secolul XX)</t>
  </si>
  <si>
    <t>Curs practic de limba franceză (Tehnici de redactare)</t>
  </si>
  <si>
    <t>D09LLFL553</t>
  </si>
  <si>
    <t>D09LLFL554</t>
  </si>
  <si>
    <t>D09LLFL555</t>
  </si>
  <si>
    <t>D09LLFL556</t>
  </si>
  <si>
    <t>Teatru contemporan</t>
  </si>
  <si>
    <t>D09LLFL557</t>
  </si>
  <si>
    <t>Curs opţional A3 (limbă)</t>
  </si>
  <si>
    <t>D09LLFL558</t>
  </si>
  <si>
    <t>Curs opţional A4 (limbă)</t>
  </si>
  <si>
    <t>D09LLFL559</t>
  </si>
  <si>
    <t>Curs opţional A3 (literatură)</t>
  </si>
  <si>
    <t>D09LLFL560</t>
  </si>
  <si>
    <t>Curs opţional A4 (literatură)</t>
  </si>
  <si>
    <t>D09LLFL561</t>
  </si>
  <si>
    <r>
      <t>Curs opţional B (limbă/literatură)</t>
    </r>
    <r>
      <rPr>
        <vertAlign val="superscript"/>
        <sz val="10"/>
        <color theme="1"/>
        <rFont val="Calibri"/>
        <family val="2"/>
        <scheme val="minor"/>
      </rPr>
      <t>1,2,3,4 /</t>
    </r>
    <r>
      <rPr>
        <sz val="10"/>
        <color theme="1"/>
        <rFont val="Calibri"/>
        <family val="2"/>
        <scheme val="minor"/>
      </rPr>
      <t>latină</t>
    </r>
    <r>
      <rPr>
        <vertAlign val="superscript"/>
        <sz val="10"/>
        <color theme="1"/>
        <rFont val="Calibri"/>
        <family val="2"/>
        <scheme val="minor"/>
      </rPr>
      <t>5</t>
    </r>
  </si>
  <si>
    <t>D09LLFL562</t>
  </si>
  <si>
    <r>
      <t>Curs opţional B (limbă/literatură)</t>
    </r>
    <r>
      <rPr>
        <vertAlign val="superscript"/>
        <sz val="10"/>
        <color theme="1"/>
        <rFont val="Calibri"/>
        <family val="2"/>
        <scheme val="minor"/>
      </rPr>
      <t>1,2,3,4/</t>
    </r>
    <r>
      <rPr>
        <sz val="10"/>
        <color theme="1"/>
        <rFont val="Calibri"/>
        <family val="2"/>
        <scheme val="minor"/>
      </rPr>
      <t>latină</t>
    </r>
    <r>
      <rPr>
        <vertAlign val="superscript"/>
        <sz val="10"/>
        <color theme="1"/>
        <rFont val="Calibri"/>
        <family val="2"/>
        <scheme val="minor"/>
      </rPr>
      <t>5</t>
    </r>
  </si>
  <si>
    <t>D09LLFL563</t>
  </si>
  <si>
    <t>Teorii ale lecturii</t>
  </si>
  <si>
    <t>Limba franceză (Introducere în pragmatică)</t>
  </si>
  <si>
    <t>Literatura franceză şi artele vizuale</t>
  </si>
  <si>
    <r>
      <t>Limba modernă</t>
    </r>
    <r>
      <rPr>
        <vertAlign val="superscript"/>
        <sz val="10"/>
        <color theme="1"/>
        <rFont val="Calibri"/>
        <family val="2"/>
        <scheme val="minor"/>
      </rPr>
      <t>1,2,3,4 /</t>
    </r>
    <r>
      <rPr>
        <sz val="10"/>
        <color theme="1"/>
        <rFont val="Calibri"/>
        <family val="2"/>
        <scheme val="minor"/>
      </rPr>
      <t>latină</t>
    </r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</t>
    </r>
  </si>
  <si>
    <t>Lingvistica textului</t>
  </si>
  <si>
    <t>Stagiu de elaborare a lucrării de licenţă*</t>
  </si>
  <si>
    <t>D09LLFL678</t>
  </si>
  <si>
    <t>Examen de finalizare a studiilor</t>
  </si>
  <si>
    <t>Literatura si cinema</t>
  </si>
  <si>
    <t>f</t>
  </si>
  <si>
    <t>Istoria mentalităților în spațiul francofon</t>
  </si>
  <si>
    <t>D09LLFL111</t>
  </si>
  <si>
    <t>Literatura feminină de expresie franceză</t>
  </si>
  <si>
    <t>Aspecte ale pragmaticii</t>
  </si>
  <si>
    <t>Curs practic de literatura franceză (memorii, jurnal, corespondență)</t>
  </si>
  <si>
    <t>1.  Lectura intermedială</t>
  </si>
  <si>
    <t>D09LLFL564</t>
  </si>
  <si>
    <t>D09LLFL565</t>
  </si>
  <si>
    <t>D09LLFL681</t>
  </si>
  <si>
    <t>D09LLFL682</t>
  </si>
  <si>
    <t>D09LLFL683</t>
  </si>
  <si>
    <t>1. Autoportretul literar</t>
  </si>
  <si>
    <t>3. Istoria artei franceze</t>
  </si>
  <si>
    <t>Curs practic de limba şi literatura franceză (exerciţii şi traduceri gramaticale+ analiza textului liric si dramatic)</t>
  </si>
  <si>
    <t xml:space="preserve">4. Timp si spatiu in literatura franceză </t>
  </si>
  <si>
    <t>1. Romanul postmodern şi hipermodern</t>
  </si>
  <si>
    <t>2. Existentialismul francez</t>
  </si>
  <si>
    <t>2. Poetica si poietica</t>
  </si>
  <si>
    <t>3. Romanul politist</t>
  </si>
  <si>
    <t>2. Frazeologie</t>
  </si>
  <si>
    <t>1. Nivele de limbă</t>
  </si>
  <si>
    <t>2. Mod şi modalitate</t>
  </si>
  <si>
    <t>4. Gramatica contrastiva</t>
  </si>
  <si>
    <t>D09LLFL336</t>
  </si>
  <si>
    <t>D09LLFL447</t>
  </si>
  <si>
    <t>D09LLFL450</t>
  </si>
  <si>
    <t>D09LLFL668</t>
  </si>
  <si>
    <t>D09LLFL669</t>
  </si>
  <si>
    <t>D09LLFL670</t>
  </si>
  <si>
    <t>D09LLFL671</t>
  </si>
  <si>
    <t>D09LLFL672</t>
  </si>
  <si>
    <t>D09LLFL673</t>
  </si>
  <si>
    <t>D09LLFL674</t>
  </si>
  <si>
    <t>D09LLFL675</t>
  </si>
  <si>
    <t>D09LLFL676</t>
  </si>
  <si>
    <t>D09LLFL677</t>
  </si>
  <si>
    <t>2. Discursul romanesc ( Evul Mediu -secolul XX)</t>
  </si>
  <si>
    <t>D09LLFL327</t>
  </si>
  <si>
    <t>D09LLFL337</t>
  </si>
  <si>
    <t>Curs practic de limba şi literatura franceză (exerciţii si traduceri gramaticale+ analiza textului narativ)</t>
  </si>
  <si>
    <t>Tipologii textuale</t>
  </si>
  <si>
    <t>D09LLFL338</t>
  </si>
  <si>
    <t>D09LLFL451</t>
  </si>
  <si>
    <t>D09LLFL566</t>
  </si>
  <si>
    <t>D09LLFL684</t>
  </si>
  <si>
    <t>Inițiere în metodologia cercetării</t>
  </si>
  <si>
    <t>D09LLFL226</t>
  </si>
  <si>
    <t>D09LLFL452</t>
  </si>
  <si>
    <t>D09LLFL567</t>
  </si>
  <si>
    <t>D09LLFL685</t>
  </si>
  <si>
    <t>Psihologia educației</t>
  </si>
  <si>
    <t>Fundamentele pedagogiei. Teoria și metodologia curriculumului</t>
  </si>
  <si>
    <t>D09LLFL227</t>
  </si>
  <si>
    <t>D09LLFL228</t>
  </si>
  <si>
    <t>D09LLFL229</t>
  </si>
  <si>
    <t>D09LLFL230</t>
  </si>
  <si>
    <t>D09LLFL231</t>
  </si>
  <si>
    <t>D09LLFL232</t>
  </si>
  <si>
    <t>D09LLFL233</t>
  </si>
  <si>
    <t>Didactica specializării B</t>
  </si>
  <si>
    <t>Practica pedagogică în învățământul preuniversitar obligatoriu</t>
  </si>
  <si>
    <t>Managementul clasei de elevi</t>
  </si>
  <si>
    <t>Instruire asistată de calculator</t>
  </si>
  <si>
    <t>D09LLFL686</t>
  </si>
  <si>
    <t>D09LLFL687</t>
  </si>
  <si>
    <t>D09LLFL688</t>
  </si>
  <si>
    <t>D09LLFL689</t>
  </si>
  <si>
    <t>D09LLFL690</t>
  </si>
  <si>
    <t>Teoria și metodologia instruirii. Teoria și metodologia evaluării.</t>
  </si>
  <si>
    <t>D07LLRL454</t>
  </si>
  <si>
    <t>Didactica specializării A</t>
  </si>
  <si>
    <t>D07LLRL455</t>
  </si>
</sst>
</file>

<file path=xl/styles.xml><?xml version="1.0" encoding="utf-8"?>
<styleSheet xmlns="http://schemas.openxmlformats.org/spreadsheetml/2006/main">
  <numFmts count="1">
    <numFmt numFmtId="164" formatCode="0.0"/>
  </numFmts>
  <fonts count="6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5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FFFF00"/>
      <name val="Calibri"/>
      <family val="2"/>
    </font>
    <font>
      <sz val="10"/>
      <color rgb="FFFFFF00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  <font>
      <sz val="10"/>
      <color rgb="FFFFFF00"/>
      <name val="Calibri"/>
      <family val="2"/>
      <scheme val="minor"/>
    </font>
    <font>
      <sz val="10"/>
      <name val="Calibri"/>
      <family val="2"/>
      <scheme val="minor"/>
    </font>
    <font>
      <sz val="10"/>
      <color theme="9" tint="-0.249977111117893"/>
      <name val="Calibri"/>
      <family val="2"/>
    </font>
    <font>
      <vertAlign val="superscript"/>
      <sz val="10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2">
    <xf numFmtId="0" fontId="0" fillId="0" borderId="0" xfId="0"/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5" borderId="10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5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20" fillId="2" borderId="2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24" fillId="5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 shrinkToFit="1"/>
    </xf>
    <xf numFmtId="0" fontId="26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6" fillId="0" borderId="45" xfId="0" applyFont="1" applyBorder="1" applyAlignment="1">
      <alignment wrapText="1"/>
    </xf>
    <xf numFmtId="0" fontId="6" fillId="0" borderId="4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33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wrapText="1"/>
    </xf>
    <xf numFmtId="0" fontId="12" fillId="0" borderId="16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0" xfId="0" applyFont="1"/>
    <xf numFmtId="0" fontId="27" fillId="4" borderId="8" xfId="0" applyFont="1" applyFill="1" applyBorder="1" applyAlignment="1">
      <alignment horizontal="center" vertical="center" wrapText="1" readingOrder="1"/>
    </xf>
    <xf numFmtId="0" fontId="29" fillId="2" borderId="9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2" fontId="28" fillId="4" borderId="9" xfId="0" applyNumberFormat="1" applyFont="1" applyFill="1" applyBorder="1" applyAlignment="1">
      <alignment horizontal="center" vertical="center" wrapText="1"/>
    </xf>
    <xf numFmtId="2" fontId="28" fillId="4" borderId="11" xfId="0" applyNumberFormat="1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8" fillId="4" borderId="22" xfId="0" applyNumberFormat="1" applyFont="1" applyFill="1" applyBorder="1" applyAlignment="1">
      <alignment horizontal="right" vertical="center" wrapText="1"/>
    </xf>
    <xf numFmtId="2" fontId="30" fillId="4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8" fillId="4" borderId="23" xfId="0" applyNumberFormat="1" applyFont="1" applyFill="1" applyBorder="1" applyAlignment="1">
      <alignment horizontal="right" vertical="center" wrapText="1"/>
    </xf>
    <xf numFmtId="2" fontId="30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1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8" fillId="4" borderId="27" xfId="0" applyNumberFormat="1" applyFont="1" applyFill="1" applyBorder="1" applyAlignment="1">
      <alignment horizontal="right" vertical="center" wrapText="1"/>
    </xf>
    <xf numFmtId="2" fontId="30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8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8" fillId="4" borderId="9" xfId="0" applyNumberFormat="1" applyFont="1" applyFill="1" applyBorder="1" applyAlignment="1">
      <alignment horizontal="right" vertical="center" wrapText="1"/>
    </xf>
    <xf numFmtId="2" fontId="30" fillId="4" borderId="11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8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8" fillId="4" borderId="38" xfId="0" applyNumberFormat="1" applyFont="1" applyFill="1" applyBorder="1" applyAlignment="1">
      <alignment horizontal="right" vertical="center" wrapText="1"/>
    </xf>
    <xf numFmtId="2" fontId="30" fillId="4" borderId="39" xfId="0" applyNumberFormat="1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8" fillId="4" borderId="24" xfId="0" applyNumberFormat="1" applyFont="1" applyFill="1" applyBorder="1" applyAlignment="1">
      <alignment horizontal="right" vertical="center" wrapText="1"/>
    </xf>
    <xf numFmtId="2" fontId="30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6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4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2" fillId="0" borderId="47" xfId="0" applyFont="1" applyBorder="1" applyAlignment="1">
      <alignment wrapText="1"/>
    </xf>
    <xf numFmtId="0" fontId="6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33" fillId="4" borderId="8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2" fontId="33" fillId="4" borderId="22" xfId="0" applyNumberFormat="1" applyFont="1" applyFill="1" applyBorder="1" applyAlignment="1">
      <alignment horizontal="right" vertical="center" wrapText="1"/>
    </xf>
    <xf numFmtId="2" fontId="35" fillId="4" borderId="29" xfId="0" applyNumberFormat="1" applyFont="1" applyFill="1" applyBorder="1" applyAlignment="1">
      <alignment horizontal="left" vertical="center" wrapText="1"/>
    </xf>
    <xf numFmtId="2" fontId="33" fillId="4" borderId="23" xfId="0" applyNumberFormat="1" applyFont="1" applyFill="1" applyBorder="1" applyAlignment="1">
      <alignment horizontal="right" vertical="center" wrapText="1"/>
    </xf>
    <xf numFmtId="2" fontId="35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0" xfId="0" applyNumberFormat="1" applyFont="1"/>
    <xf numFmtId="0" fontId="5" fillId="3" borderId="11" xfId="0" applyFont="1" applyFill="1" applyBorder="1" applyAlignment="1">
      <alignment horizontal="center"/>
    </xf>
    <xf numFmtId="1" fontId="30" fillId="4" borderId="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1" fillId="0" borderId="0" xfId="0" applyFont="1"/>
    <xf numFmtId="0" fontId="32" fillId="0" borderId="0" xfId="0" applyFont="1" applyAlignment="1">
      <alignment wrapText="1"/>
    </xf>
    <xf numFmtId="0" fontId="27" fillId="2" borderId="8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vertical="center" wrapText="1"/>
    </xf>
    <xf numFmtId="0" fontId="32" fillId="4" borderId="6" xfId="0" applyFont="1" applyFill="1" applyBorder="1" applyAlignment="1">
      <alignment vertical="center" wrapText="1"/>
    </xf>
    <xf numFmtId="0" fontId="32" fillId="4" borderId="12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horizontal="center" wrapText="1"/>
    </xf>
    <xf numFmtId="0" fontId="27" fillId="4" borderId="35" xfId="0" applyFont="1" applyFill="1" applyBorder="1" applyAlignment="1">
      <alignment horizontal="center" vertical="center" wrapText="1"/>
    </xf>
    <xf numFmtId="1" fontId="32" fillId="0" borderId="0" xfId="0" applyNumberFormat="1" applyFont="1" applyAlignment="1">
      <alignment horizontal="center"/>
    </xf>
    <xf numFmtId="1" fontId="27" fillId="2" borderId="8" xfId="0" applyNumberFormat="1" applyFont="1" applyFill="1" applyBorder="1" applyAlignment="1">
      <alignment horizontal="center" vertical="center" wrapText="1"/>
    </xf>
    <xf numFmtId="1" fontId="32" fillId="4" borderId="5" xfId="0" applyNumberFormat="1" applyFont="1" applyFill="1" applyBorder="1" applyAlignment="1">
      <alignment horizontal="center" vertical="center" wrapText="1"/>
    </xf>
    <xf numFmtId="1" fontId="32" fillId="4" borderId="6" xfId="0" applyNumberFormat="1" applyFont="1" applyFill="1" applyBorder="1" applyAlignment="1">
      <alignment horizontal="center" vertical="center" wrapText="1"/>
    </xf>
    <xf numFmtId="1" fontId="32" fillId="4" borderId="12" xfId="0" applyNumberFormat="1" applyFont="1" applyFill="1" applyBorder="1" applyAlignment="1">
      <alignment horizontal="center" vertical="center" wrapText="1"/>
    </xf>
    <xf numFmtId="1" fontId="32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2" fillId="4" borderId="5" xfId="0" applyNumberFormat="1" applyFont="1" applyFill="1" applyBorder="1" applyAlignment="1">
      <alignment horizontal="center" vertical="center"/>
    </xf>
    <xf numFmtId="1" fontId="32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2" fillId="4" borderId="40" xfId="0" applyNumberFormat="1" applyFont="1" applyFill="1" applyBorder="1" applyAlignment="1">
      <alignment horizontal="center" vertical="center" wrapText="1"/>
    </xf>
    <xf numFmtId="0" fontId="32" fillId="4" borderId="40" xfId="0" applyFont="1" applyFill="1" applyBorder="1" applyAlignment="1">
      <alignment vertical="center" wrapText="1"/>
    </xf>
    <xf numFmtId="0" fontId="37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50" xfId="0" applyNumberFormat="1" applyBorder="1" applyAlignment="1">
      <alignment horizontal="center" vertical="center" wrapText="1"/>
    </xf>
    <xf numFmtId="1" fontId="0" fillId="0" borderId="51" xfId="0" applyNumberFormat="1" applyBorder="1" applyAlignment="1">
      <alignment horizontal="center" vertical="center" wrapText="1"/>
    </xf>
    <xf numFmtId="0" fontId="42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7" fillId="4" borderId="8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42" fillId="4" borderId="0" xfId="0" applyFont="1" applyFill="1" applyAlignment="1">
      <alignment wrapText="1"/>
    </xf>
    <xf numFmtId="2" fontId="43" fillId="4" borderId="8" xfId="0" applyNumberFormat="1" applyFont="1" applyFill="1" applyBorder="1" applyAlignment="1">
      <alignment horizontal="center" vertical="center"/>
    </xf>
    <xf numFmtId="2" fontId="0" fillId="4" borderId="49" xfId="0" applyNumberFormat="1" applyFont="1" applyFill="1" applyBorder="1" applyAlignment="1">
      <alignment horizontal="center" vertical="center" wrapText="1"/>
    </xf>
    <xf numFmtId="2" fontId="33" fillId="4" borderId="45" xfId="0" applyNumberFormat="1" applyFont="1" applyFill="1" applyBorder="1" applyAlignment="1">
      <alignment horizontal="right" vertical="center" wrapText="1"/>
    </xf>
    <xf numFmtId="2" fontId="35" fillId="4" borderId="46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33" fillId="4" borderId="24" xfId="0" applyNumberFormat="1" applyFont="1" applyFill="1" applyBorder="1" applyAlignment="1">
      <alignment horizontal="right" vertical="center" wrapText="1"/>
    </xf>
    <xf numFmtId="2" fontId="35" fillId="4" borderId="31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wrapText="1"/>
    </xf>
    <xf numFmtId="0" fontId="0" fillId="8" borderId="5" xfId="0" applyFont="1" applyFill="1" applyBorder="1" applyAlignment="1">
      <alignment vertical="center" wrapText="1"/>
    </xf>
    <xf numFmtId="0" fontId="0" fillId="8" borderId="6" xfId="0" applyFont="1" applyFill="1" applyBorder="1" applyAlignment="1">
      <alignment vertical="center" wrapText="1"/>
    </xf>
    <xf numFmtId="0" fontId="0" fillId="6" borderId="52" xfId="0" applyFont="1" applyFill="1" applyBorder="1" applyAlignment="1">
      <alignment vertical="center" wrapText="1"/>
    </xf>
    <xf numFmtId="0" fontId="32" fillId="4" borderId="52" xfId="0" applyFont="1" applyFill="1" applyBorder="1" applyAlignment="1">
      <alignment vertical="center" wrapText="1"/>
    </xf>
    <xf numFmtId="0" fontId="1" fillId="4" borderId="52" xfId="0" applyFont="1" applyFill="1" applyBorder="1" applyAlignment="1">
      <alignment horizontal="center"/>
    </xf>
    <xf numFmtId="1" fontId="0" fillId="4" borderId="27" xfId="0" applyNumberFormat="1" applyFont="1" applyFill="1" applyBorder="1" applyAlignment="1">
      <alignment horizontal="center" vertical="center" wrapText="1"/>
    </xf>
    <xf numFmtId="1" fontId="0" fillId="4" borderId="53" xfId="0" applyNumberFormat="1" applyFont="1" applyFill="1" applyBorder="1" applyAlignment="1">
      <alignment horizontal="center" vertical="center" wrapText="1"/>
    </xf>
    <xf numFmtId="1" fontId="0" fillId="4" borderId="54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6" xfId="0" applyFont="1" applyBorder="1" applyAlignment="1">
      <alignment wrapText="1"/>
    </xf>
    <xf numFmtId="0" fontId="6" fillId="0" borderId="35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10" fillId="0" borderId="17" xfId="0" quotePrefix="1" applyFont="1" applyBorder="1" applyAlignment="1">
      <alignment horizontal="center" vertical="center"/>
    </xf>
    <xf numFmtId="1" fontId="32" fillId="8" borderId="5" xfId="0" applyNumberFormat="1" applyFont="1" applyFill="1" applyBorder="1" applyAlignment="1">
      <alignment horizontal="center" vertical="center" wrapText="1"/>
    </xf>
    <xf numFmtId="1" fontId="32" fillId="8" borderId="6" xfId="0" applyNumberFormat="1" applyFont="1" applyFill="1" applyBorder="1" applyAlignment="1">
      <alignment horizontal="center" vertical="center"/>
    </xf>
    <xf numFmtId="1" fontId="32" fillId="8" borderId="6" xfId="0" applyNumberFormat="1" applyFont="1" applyFill="1" applyBorder="1" applyAlignment="1">
      <alignment horizontal="center" vertical="center" wrapText="1"/>
    </xf>
    <xf numFmtId="1" fontId="32" fillId="8" borderId="12" xfId="0" applyNumberFormat="1" applyFont="1" applyFill="1" applyBorder="1" applyAlignment="1">
      <alignment horizontal="center" vertical="center" wrapText="1"/>
    </xf>
    <xf numFmtId="0" fontId="50" fillId="0" borderId="4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0" fillId="0" borderId="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0" fillId="0" borderId="0" xfId="0" applyFont="1"/>
    <xf numFmtId="0" fontId="60" fillId="0" borderId="17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0" fillId="0" borderId="40" xfId="0" applyFont="1" applyBorder="1" applyAlignment="1">
      <alignment vertical="center" wrapText="1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17" xfId="0" applyFont="1" applyBorder="1"/>
    <xf numFmtId="0" fontId="50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44" fillId="0" borderId="6" xfId="0" applyFont="1" applyBorder="1" applyAlignment="1">
      <alignment vertical="center" wrapText="1"/>
    </xf>
    <xf numFmtId="0" fontId="62" fillId="0" borderId="18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/>
    </xf>
    <xf numFmtId="0" fontId="50" fillId="0" borderId="16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40" xfId="0" applyFont="1" applyBorder="1" applyAlignment="1">
      <alignment vertical="center" wrapText="1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63" fillId="0" borderId="6" xfId="0" applyFont="1" applyBorder="1" applyAlignment="1">
      <alignment vertical="center" wrapText="1"/>
    </xf>
    <xf numFmtId="0" fontId="44" fillId="0" borderId="17" xfId="0" applyFont="1" applyFill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4" fillId="0" borderId="5" xfId="0" applyFont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Alignment="1"/>
    <xf numFmtId="0" fontId="66" fillId="0" borderId="0" xfId="0" applyFont="1"/>
    <xf numFmtId="0" fontId="50" fillId="0" borderId="0" xfId="0" applyFont="1" applyAlignment="1">
      <alignment horizontal="left" indent="1"/>
    </xf>
    <xf numFmtId="0" fontId="66" fillId="0" borderId="0" xfId="0" applyFont="1" applyAlignment="1">
      <alignment horizontal="left" indent="1"/>
    </xf>
    <xf numFmtId="0" fontId="44" fillId="0" borderId="0" xfId="0" applyFont="1"/>
    <xf numFmtId="0" fontId="50" fillId="0" borderId="0" xfId="0" applyFont="1" applyFill="1" applyBorder="1" applyAlignment="1">
      <alignment vertical="center" wrapText="1"/>
    </xf>
    <xf numFmtId="0" fontId="50" fillId="0" borderId="0" xfId="0" applyFont="1" applyAlignment="1"/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63" fillId="0" borderId="16" xfId="0" applyFont="1" applyBorder="1" applyAlignment="1">
      <alignment wrapText="1"/>
    </xf>
    <xf numFmtId="0" fontId="63" fillId="0" borderId="16" xfId="0" applyFont="1" applyBorder="1" applyAlignment="1">
      <alignment vertical="center" wrapText="1"/>
    </xf>
    <xf numFmtId="0" fontId="51" fillId="0" borderId="42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61" fillId="0" borderId="6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57" xfId="0" applyBorder="1" applyAlignment="1">
      <alignment vertical="center" wrapText="1"/>
    </xf>
    <xf numFmtId="0" fontId="6" fillId="0" borderId="44" xfId="0" applyFont="1" applyBorder="1" applyAlignment="1">
      <alignment wrapText="1"/>
    </xf>
    <xf numFmtId="0" fontId="6" fillId="0" borderId="6" xfId="0" applyFont="1" applyFill="1" applyBorder="1" applyAlignment="1">
      <alignment vertical="center" wrapText="1"/>
    </xf>
    <xf numFmtId="0" fontId="68" fillId="0" borderId="17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Alignment="1"/>
    <xf numFmtId="0" fontId="6" fillId="0" borderId="0" xfId="0" applyFont="1" applyAlignment="1">
      <alignment wrapText="1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/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84"/>
  <sheetViews>
    <sheetView view="pageBreakPreview" topLeftCell="A34" zoomScale="110" zoomScaleSheetLayoutView="110" workbookViewId="0">
      <selection activeCell="B50" sqref="B50"/>
    </sheetView>
  </sheetViews>
  <sheetFormatPr defaultColWidth="9.140625" defaultRowHeight="15"/>
  <cols>
    <col min="1" max="1" width="39.28515625" style="3" customWidth="1"/>
    <col min="2" max="2" width="11.42578125" style="19" customWidth="1"/>
    <col min="3" max="3" width="5.28515625" style="19" customWidth="1"/>
    <col min="4" max="4" width="5.5703125" style="19" customWidth="1"/>
    <col min="5" max="5" width="4.85546875" style="19" customWidth="1"/>
    <col min="6" max="6" width="6.5703125" style="20" customWidth="1"/>
    <col min="7" max="7" width="4.7109375" style="21" customWidth="1"/>
    <col min="8" max="8" width="4.7109375" style="22" customWidth="1"/>
    <col min="9" max="9" width="4" style="23" customWidth="1"/>
    <col min="10" max="10" width="4.85546875" style="24" bestFit="1" customWidth="1"/>
    <col min="11" max="11" width="4.7109375" style="19" customWidth="1"/>
    <col min="12" max="12" width="7.28515625" style="20" customWidth="1"/>
    <col min="13" max="13" width="4.140625" style="21" customWidth="1"/>
    <col min="14" max="14" width="4" style="22" customWidth="1"/>
    <col min="15" max="15" width="4.140625" style="23" customWidth="1"/>
    <col min="16" max="16" width="4.140625" style="24" customWidth="1"/>
    <col min="17" max="17" width="4.42578125" style="19" customWidth="1"/>
    <col min="18" max="18" width="6.28515625" style="19" hidden="1" customWidth="1"/>
    <col min="19" max="19" width="9.140625" style="26"/>
    <col min="20" max="16384" width="9.140625" style="27"/>
  </cols>
  <sheetData>
    <row r="1" spans="1:18">
      <c r="A1" s="2" t="s">
        <v>0</v>
      </c>
      <c r="B1" s="413"/>
      <c r="C1" s="413"/>
      <c r="D1" s="413"/>
      <c r="E1" s="413"/>
      <c r="J1" s="96"/>
      <c r="K1" s="97"/>
      <c r="L1" s="468" t="s">
        <v>37</v>
      </c>
      <c r="M1" s="469"/>
      <c r="N1" s="469"/>
      <c r="O1" s="469"/>
      <c r="P1" s="469"/>
    </row>
    <row r="2" spans="1:18">
      <c r="A2" s="2" t="s">
        <v>132</v>
      </c>
      <c r="B2" s="413"/>
      <c r="C2" s="413"/>
      <c r="D2" s="413"/>
      <c r="E2" s="413"/>
      <c r="J2" s="96"/>
      <c r="K2" s="97"/>
      <c r="L2" s="468" t="s">
        <v>60</v>
      </c>
      <c r="M2" s="469"/>
      <c r="N2" s="469"/>
      <c r="O2" s="469"/>
      <c r="P2" s="469"/>
    </row>
    <row r="3" spans="1:18">
      <c r="A3" s="2" t="s">
        <v>133</v>
      </c>
      <c r="B3" s="413"/>
      <c r="C3" s="413"/>
      <c r="D3" s="413"/>
      <c r="E3" s="413"/>
    </row>
    <row r="4" spans="1:18">
      <c r="A4" s="414" t="s">
        <v>134</v>
      </c>
      <c r="B4" s="413"/>
      <c r="C4" s="413"/>
      <c r="D4" s="413"/>
      <c r="E4" s="413"/>
    </row>
    <row r="5" spans="1:18" ht="45.75" customHeight="1" thickBot="1">
      <c r="A5" s="465" t="s">
        <v>135</v>
      </c>
      <c r="B5" s="465"/>
      <c r="C5" s="465"/>
      <c r="D5" s="465"/>
      <c r="E5" s="465"/>
    </row>
    <row r="6" spans="1:18" ht="15.75" thickBot="1">
      <c r="A6" s="415" t="s">
        <v>136</v>
      </c>
      <c r="B6" s="413"/>
      <c r="C6" s="413"/>
      <c r="D6" s="413"/>
      <c r="E6" s="413"/>
      <c r="F6" s="28" t="s">
        <v>28</v>
      </c>
      <c r="G6" s="29"/>
      <c r="H6" s="30"/>
      <c r="I6" s="31"/>
      <c r="J6" s="32"/>
      <c r="K6" s="33"/>
      <c r="L6" s="28" t="s">
        <v>29</v>
      </c>
    </row>
    <row r="7" spans="1:18" ht="15.75" thickBot="1">
      <c r="A7" s="415" t="s">
        <v>137</v>
      </c>
      <c r="B7" s="413"/>
      <c r="C7" s="413"/>
      <c r="D7" s="413"/>
      <c r="E7" s="413"/>
      <c r="F7" s="34"/>
      <c r="G7" s="470" t="s">
        <v>30</v>
      </c>
      <c r="H7" s="471"/>
      <c r="I7" s="471"/>
      <c r="J7" s="471"/>
      <c r="K7" s="472"/>
      <c r="L7" s="35"/>
    </row>
    <row r="9" spans="1:18" ht="15.75" thickBot="1">
      <c r="E9" s="473" t="s">
        <v>61</v>
      </c>
      <c r="F9" s="473"/>
      <c r="G9" s="473"/>
      <c r="H9" s="473"/>
      <c r="I9" s="473"/>
      <c r="J9" s="473"/>
      <c r="K9" s="473"/>
      <c r="L9" s="473"/>
      <c r="M9" s="473"/>
    </row>
    <row r="10" spans="1:18" s="46" customFormat="1" ht="60.75" thickBot="1">
      <c r="A10" s="36" t="s">
        <v>1</v>
      </c>
      <c r="B10" s="37" t="s">
        <v>2</v>
      </c>
      <c r="C10" s="38" t="s">
        <v>55</v>
      </c>
      <c r="D10" s="38" t="s">
        <v>54</v>
      </c>
      <c r="E10" s="39" t="s">
        <v>32</v>
      </c>
      <c r="F10" s="40" t="s">
        <v>3</v>
      </c>
      <c r="G10" s="41" t="s">
        <v>4</v>
      </c>
      <c r="H10" s="42" t="s">
        <v>5</v>
      </c>
      <c r="I10" s="43" t="s">
        <v>6</v>
      </c>
      <c r="J10" s="44" t="s">
        <v>7</v>
      </c>
      <c r="K10" s="39" t="s">
        <v>8</v>
      </c>
      <c r="L10" s="40" t="s">
        <v>9</v>
      </c>
      <c r="M10" s="41" t="s">
        <v>10</v>
      </c>
      <c r="N10" s="98" t="s">
        <v>11</v>
      </c>
      <c r="O10" s="99" t="s">
        <v>12</v>
      </c>
      <c r="P10" s="44" t="s">
        <v>13</v>
      </c>
      <c r="Q10" s="39" t="s">
        <v>14</v>
      </c>
      <c r="R10" s="45" t="s">
        <v>45</v>
      </c>
    </row>
    <row r="11" spans="1:18" ht="15.75" thickBot="1">
      <c r="A11" s="47" t="s">
        <v>39</v>
      </c>
      <c r="B11" s="100"/>
      <c r="C11" s="49"/>
      <c r="D11" s="49"/>
      <c r="E11" s="49"/>
      <c r="F11" s="50"/>
      <c r="G11" s="51"/>
      <c r="H11" s="52"/>
      <c r="I11" s="53"/>
      <c r="J11" s="54"/>
      <c r="K11" s="49"/>
      <c r="L11" s="50"/>
      <c r="M11" s="51"/>
      <c r="N11" s="101"/>
      <c r="O11" s="102"/>
      <c r="P11" s="54"/>
      <c r="Q11" s="49"/>
      <c r="R11" s="55"/>
    </row>
    <row r="12" spans="1:18">
      <c r="A12" s="337" t="s">
        <v>85</v>
      </c>
      <c r="B12" s="338" t="s">
        <v>86</v>
      </c>
      <c r="C12" s="339" t="s">
        <v>68</v>
      </c>
      <c r="D12" s="339" t="s">
        <v>87</v>
      </c>
      <c r="E12" s="340">
        <v>1</v>
      </c>
      <c r="F12" s="341">
        <v>2</v>
      </c>
      <c r="G12" s="342">
        <v>1</v>
      </c>
      <c r="H12" s="343"/>
      <c r="I12" s="344"/>
      <c r="J12" s="345">
        <v>4</v>
      </c>
      <c r="K12" s="340" t="s">
        <v>88</v>
      </c>
      <c r="L12" s="341"/>
      <c r="M12" s="342"/>
      <c r="N12" s="343"/>
      <c r="O12" s="344"/>
      <c r="P12" s="345"/>
      <c r="Q12" s="340"/>
      <c r="R12" s="56"/>
    </row>
    <row r="13" spans="1:18">
      <c r="A13" s="346" t="s">
        <v>89</v>
      </c>
      <c r="B13" s="347" t="s">
        <v>90</v>
      </c>
      <c r="C13" s="348" t="s">
        <v>68</v>
      </c>
      <c r="D13" s="348" t="s">
        <v>87</v>
      </c>
      <c r="E13" s="349">
        <v>1</v>
      </c>
      <c r="F13" s="350">
        <v>2</v>
      </c>
      <c r="G13" s="351"/>
      <c r="H13" s="352"/>
      <c r="I13" s="353"/>
      <c r="J13" s="354">
        <v>2</v>
      </c>
      <c r="K13" s="349" t="s">
        <v>91</v>
      </c>
      <c r="L13" s="355"/>
      <c r="M13" s="351"/>
      <c r="N13" s="356"/>
      <c r="O13" s="353"/>
      <c r="P13" s="347"/>
      <c r="Q13" s="349"/>
      <c r="R13" s="56"/>
    </row>
    <row r="14" spans="1:18">
      <c r="A14" s="346" t="s">
        <v>92</v>
      </c>
      <c r="B14" s="347" t="s">
        <v>93</v>
      </c>
      <c r="C14" s="348" t="s">
        <v>94</v>
      </c>
      <c r="D14" s="348" t="s">
        <v>87</v>
      </c>
      <c r="E14" s="349">
        <v>1</v>
      </c>
      <c r="F14" s="350">
        <v>2</v>
      </c>
      <c r="G14" s="351">
        <v>1</v>
      </c>
      <c r="H14" s="352"/>
      <c r="I14" s="353"/>
      <c r="J14" s="354">
        <v>4</v>
      </c>
      <c r="K14" s="349" t="s">
        <v>88</v>
      </c>
      <c r="L14" s="357"/>
      <c r="M14" s="358"/>
      <c r="N14" s="359"/>
      <c r="O14" s="360"/>
      <c r="P14" s="361"/>
      <c r="Q14" s="362"/>
      <c r="R14" s="56"/>
    </row>
    <row r="15" spans="1:18">
      <c r="A15" s="449" t="s">
        <v>95</v>
      </c>
      <c r="B15" s="347" t="s">
        <v>96</v>
      </c>
      <c r="C15" s="348" t="s">
        <v>94</v>
      </c>
      <c r="D15" s="348" t="s">
        <v>107</v>
      </c>
      <c r="E15" s="349">
        <v>1</v>
      </c>
      <c r="F15" s="350">
        <v>2</v>
      </c>
      <c r="G15" s="351">
        <v>1</v>
      </c>
      <c r="H15" s="352"/>
      <c r="I15" s="353"/>
      <c r="J15" s="354">
        <v>4</v>
      </c>
      <c r="K15" s="349" t="s">
        <v>88</v>
      </c>
      <c r="L15" s="350"/>
      <c r="M15" s="351"/>
      <c r="N15" s="352"/>
      <c r="O15" s="353"/>
      <c r="P15" s="354"/>
      <c r="Q15" s="349"/>
      <c r="R15" s="56"/>
    </row>
    <row r="16" spans="1:18">
      <c r="A16" s="449" t="s">
        <v>233</v>
      </c>
      <c r="B16" s="347" t="s">
        <v>98</v>
      </c>
      <c r="C16" s="348" t="s">
        <v>94</v>
      </c>
      <c r="D16" s="348" t="s">
        <v>107</v>
      </c>
      <c r="E16" s="349">
        <v>2</v>
      </c>
      <c r="F16" s="350">
        <v>2</v>
      </c>
      <c r="G16" s="351">
        <v>1</v>
      </c>
      <c r="H16" s="352"/>
      <c r="I16" s="353"/>
      <c r="J16" s="354">
        <v>4</v>
      </c>
      <c r="K16" s="349" t="s">
        <v>88</v>
      </c>
      <c r="L16" s="350"/>
      <c r="M16" s="351"/>
      <c r="N16" s="352"/>
      <c r="O16" s="353"/>
      <c r="P16" s="354"/>
      <c r="Q16" s="349"/>
      <c r="R16" s="56"/>
    </row>
    <row r="17" spans="1:18" ht="25.5">
      <c r="A17" s="346" t="s">
        <v>97</v>
      </c>
      <c r="B17" s="347" t="s">
        <v>100</v>
      </c>
      <c r="C17" s="348" t="s">
        <v>94</v>
      </c>
      <c r="D17" s="348" t="s">
        <v>87</v>
      </c>
      <c r="E17" s="349">
        <v>1</v>
      </c>
      <c r="F17" s="350"/>
      <c r="G17" s="351"/>
      <c r="H17" s="352">
        <v>4</v>
      </c>
      <c r="I17" s="353"/>
      <c r="J17" s="354">
        <v>3</v>
      </c>
      <c r="K17" s="349" t="s">
        <v>69</v>
      </c>
      <c r="L17" s="363"/>
      <c r="M17" s="364"/>
      <c r="N17" s="364"/>
      <c r="O17" s="365"/>
      <c r="P17" s="366"/>
      <c r="Q17" s="365"/>
      <c r="R17" s="56"/>
    </row>
    <row r="18" spans="1:18">
      <c r="A18" s="346" t="s">
        <v>99</v>
      </c>
      <c r="B18" s="347" t="s">
        <v>102</v>
      </c>
      <c r="C18" s="348" t="s">
        <v>94</v>
      </c>
      <c r="D18" s="348" t="s">
        <v>87</v>
      </c>
      <c r="E18" s="349">
        <v>1</v>
      </c>
      <c r="F18" s="350">
        <v>2</v>
      </c>
      <c r="G18" s="351">
        <v>1</v>
      </c>
      <c r="H18" s="352"/>
      <c r="I18" s="353"/>
      <c r="J18" s="354">
        <v>4</v>
      </c>
      <c r="K18" s="349" t="s">
        <v>88</v>
      </c>
      <c r="L18" s="350"/>
      <c r="M18" s="351"/>
      <c r="N18" s="352"/>
      <c r="O18" s="353"/>
      <c r="P18" s="354"/>
      <c r="Q18" s="349"/>
      <c r="R18" s="56"/>
    </row>
    <row r="19" spans="1:18">
      <c r="A19" s="346" t="s">
        <v>101</v>
      </c>
      <c r="B19" s="347" t="s">
        <v>104</v>
      </c>
      <c r="C19" s="348" t="s">
        <v>94</v>
      </c>
      <c r="D19" s="348" t="s">
        <v>87</v>
      </c>
      <c r="E19" s="349">
        <v>1</v>
      </c>
      <c r="F19" s="350">
        <v>2</v>
      </c>
      <c r="G19" s="351">
        <v>1</v>
      </c>
      <c r="H19" s="352"/>
      <c r="I19" s="353"/>
      <c r="J19" s="354">
        <v>4</v>
      </c>
      <c r="K19" s="349" t="s">
        <v>88</v>
      </c>
      <c r="L19" s="363"/>
      <c r="M19" s="364"/>
      <c r="N19" s="364"/>
      <c r="O19" s="365"/>
      <c r="P19" s="366"/>
      <c r="Q19" s="365"/>
      <c r="R19" s="56"/>
    </row>
    <row r="20" spans="1:18">
      <c r="A20" s="346" t="s">
        <v>103</v>
      </c>
      <c r="B20" s="347" t="s">
        <v>106</v>
      </c>
      <c r="C20" s="348" t="s">
        <v>94</v>
      </c>
      <c r="D20" s="348" t="s">
        <v>87</v>
      </c>
      <c r="E20" s="349">
        <v>1</v>
      </c>
      <c r="F20" s="350"/>
      <c r="G20" s="351"/>
      <c r="H20" s="352">
        <v>4</v>
      </c>
      <c r="I20" s="353"/>
      <c r="J20" s="354">
        <v>3</v>
      </c>
      <c r="K20" s="349" t="s">
        <v>69</v>
      </c>
      <c r="L20" s="350"/>
      <c r="M20" s="351"/>
      <c r="N20" s="352"/>
      <c r="O20" s="353"/>
      <c r="P20" s="354"/>
      <c r="Q20" s="349"/>
      <c r="R20" s="56"/>
    </row>
    <row r="21" spans="1:18">
      <c r="A21" s="367" t="s">
        <v>105</v>
      </c>
      <c r="B21" s="347" t="s">
        <v>109</v>
      </c>
      <c r="C21" s="348" t="s">
        <v>94</v>
      </c>
      <c r="D21" s="348" t="s">
        <v>107</v>
      </c>
      <c r="E21" s="349">
        <v>1</v>
      </c>
      <c r="F21" s="350">
        <v>1</v>
      </c>
      <c r="G21" s="351">
        <v>1</v>
      </c>
      <c r="H21" s="352"/>
      <c r="I21" s="353"/>
      <c r="J21" s="354">
        <v>2</v>
      </c>
      <c r="K21" s="349" t="s">
        <v>69</v>
      </c>
      <c r="L21" s="355"/>
      <c r="M21" s="368"/>
      <c r="N21" s="356"/>
      <c r="O21" s="365"/>
      <c r="P21" s="347"/>
      <c r="Q21" s="349"/>
      <c r="R21" s="56"/>
    </row>
    <row r="22" spans="1:18">
      <c r="A22" s="346" t="s">
        <v>108</v>
      </c>
      <c r="B22" s="347" t="s">
        <v>234</v>
      </c>
      <c r="C22" s="348" t="s">
        <v>94</v>
      </c>
      <c r="D22" s="348" t="s">
        <v>107</v>
      </c>
      <c r="E22" s="349">
        <v>2</v>
      </c>
      <c r="F22" s="350">
        <v>1</v>
      </c>
      <c r="G22" s="351">
        <v>1</v>
      </c>
      <c r="H22" s="352"/>
      <c r="I22" s="353"/>
      <c r="J22" s="354">
        <v>2</v>
      </c>
      <c r="K22" s="349" t="s">
        <v>69</v>
      </c>
      <c r="L22" s="355"/>
      <c r="M22" s="368"/>
      <c r="N22" s="356"/>
      <c r="O22" s="365"/>
      <c r="P22" s="347"/>
      <c r="Q22" s="349"/>
      <c r="R22" s="56"/>
    </row>
    <row r="23" spans="1:18">
      <c r="A23" s="346" t="s">
        <v>110</v>
      </c>
      <c r="B23" s="369" t="s">
        <v>111</v>
      </c>
      <c r="C23" s="370" t="s">
        <v>68</v>
      </c>
      <c r="D23" s="370" t="s">
        <v>87</v>
      </c>
      <c r="E23" s="371">
        <v>1</v>
      </c>
      <c r="F23" s="372"/>
      <c r="G23" s="373"/>
      <c r="H23" s="374"/>
      <c r="I23" s="375"/>
      <c r="J23" s="376"/>
      <c r="K23" s="371"/>
      <c r="L23" s="372">
        <v>2</v>
      </c>
      <c r="M23" s="373">
        <v>1</v>
      </c>
      <c r="N23" s="374"/>
      <c r="O23" s="375"/>
      <c r="P23" s="354">
        <v>5</v>
      </c>
      <c r="Q23" s="349" t="s">
        <v>88</v>
      </c>
      <c r="R23" s="56"/>
    </row>
    <row r="24" spans="1:18">
      <c r="A24" s="346" t="s">
        <v>89</v>
      </c>
      <c r="B24" s="369" t="s">
        <v>113</v>
      </c>
      <c r="C24" s="370" t="s">
        <v>68</v>
      </c>
      <c r="D24" s="348" t="s">
        <v>87</v>
      </c>
      <c r="E24" s="349">
        <v>1</v>
      </c>
      <c r="F24" s="350"/>
      <c r="G24" s="351"/>
      <c r="H24" s="352"/>
      <c r="I24" s="353"/>
      <c r="J24" s="354"/>
      <c r="K24" s="349"/>
      <c r="L24" s="350">
        <v>2</v>
      </c>
      <c r="M24" s="351"/>
      <c r="N24" s="352"/>
      <c r="O24" s="353"/>
      <c r="P24" s="354">
        <v>2</v>
      </c>
      <c r="Q24" s="349" t="s">
        <v>91</v>
      </c>
      <c r="R24" s="56"/>
    </row>
    <row r="25" spans="1:18">
      <c r="A25" s="346" t="s">
        <v>112</v>
      </c>
      <c r="B25" s="369" t="s">
        <v>115</v>
      </c>
      <c r="C25" s="348" t="s">
        <v>94</v>
      </c>
      <c r="D25" s="348" t="s">
        <v>87</v>
      </c>
      <c r="E25" s="349">
        <v>1</v>
      </c>
      <c r="F25" s="350"/>
      <c r="G25" s="351"/>
      <c r="H25" s="352"/>
      <c r="I25" s="353"/>
      <c r="J25" s="354"/>
      <c r="K25" s="349"/>
      <c r="L25" s="350">
        <v>2</v>
      </c>
      <c r="M25" s="351">
        <v>1</v>
      </c>
      <c r="N25" s="352"/>
      <c r="O25" s="353"/>
      <c r="P25" s="354">
        <v>3</v>
      </c>
      <c r="Q25" s="349" t="s">
        <v>88</v>
      </c>
      <c r="R25" s="56"/>
    </row>
    <row r="26" spans="1:18">
      <c r="A26" s="346" t="s">
        <v>114</v>
      </c>
      <c r="B26" s="369" t="s">
        <v>117</v>
      </c>
      <c r="C26" s="348" t="s">
        <v>94</v>
      </c>
      <c r="D26" s="348" t="s">
        <v>87</v>
      </c>
      <c r="E26" s="349">
        <v>1</v>
      </c>
      <c r="F26" s="350"/>
      <c r="G26" s="351"/>
      <c r="H26" s="352"/>
      <c r="I26" s="353"/>
      <c r="J26" s="354"/>
      <c r="K26" s="349"/>
      <c r="L26" s="350">
        <v>2</v>
      </c>
      <c r="M26" s="351">
        <v>1</v>
      </c>
      <c r="N26" s="352"/>
      <c r="O26" s="353"/>
      <c r="P26" s="354">
        <v>3</v>
      </c>
      <c r="Q26" s="349" t="s">
        <v>88</v>
      </c>
      <c r="R26" s="56"/>
    </row>
    <row r="27" spans="1:18" ht="25.5">
      <c r="A27" s="346" t="s">
        <v>116</v>
      </c>
      <c r="B27" s="369" t="s">
        <v>119</v>
      </c>
      <c r="C27" s="348" t="s">
        <v>94</v>
      </c>
      <c r="D27" s="348" t="s">
        <v>87</v>
      </c>
      <c r="E27" s="349">
        <v>1</v>
      </c>
      <c r="F27" s="350"/>
      <c r="G27" s="351"/>
      <c r="H27" s="352"/>
      <c r="I27" s="353"/>
      <c r="J27" s="354"/>
      <c r="K27" s="349"/>
      <c r="L27" s="350"/>
      <c r="M27" s="351"/>
      <c r="N27" s="352">
        <v>4</v>
      </c>
      <c r="O27" s="353"/>
      <c r="P27" s="354">
        <v>3</v>
      </c>
      <c r="Q27" s="349" t="s">
        <v>69</v>
      </c>
      <c r="R27" s="56"/>
    </row>
    <row r="28" spans="1:18">
      <c r="A28" s="346" t="s">
        <v>118</v>
      </c>
      <c r="B28" s="369" t="s">
        <v>121</v>
      </c>
      <c r="C28" s="348" t="s">
        <v>94</v>
      </c>
      <c r="D28" s="348" t="s">
        <v>87</v>
      </c>
      <c r="E28" s="349">
        <v>1</v>
      </c>
      <c r="F28" s="350"/>
      <c r="G28" s="351"/>
      <c r="H28" s="352"/>
      <c r="I28" s="353"/>
      <c r="J28" s="354"/>
      <c r="K28" s="349"/>
      <c r="L28" s="350">
        <v>2</v>
      </c>
      <c r="M28" s="351">
        <v>1</v>
      </c>
      <c r="N28" s="352"/>
      <c r="O28" s="353"/>
      <c r="P28" s="354">
        <v>3</v>
      </c>
      <c r="Q28" s="349" t="s">
        <v>88</v>
      </c>
      <c r="R28" s="56"/>
    </row>
    <row r="29" spans="1:18">
      <c r="A29" s="346" t="s">
        <v>120</v>
      </c>
      <c r="B29" s="369" t="s">
        <v>122</v>
      </c>
      <c r="C29" s="348" t="s">
        <v>94</v>
      </c>
      <c r="D29" s="348" t="s">
        <v>87</v>
      </c>
      <c r="E29" s="349">
        <v>1</v>
      </c>
      <c r="F29" s="350"/>
      <c r="G29" s="351"/>
      <c r="H29" s="352"/>
      <c r="I29" s="353"/>
      <c r="J29" s="354"/>
      <c r="K29" s="349"/>
      <c r="L29" s="350">
        <v>2</v>
      </c>
      <c r="M29" s="351">
        <v>1</v>
      </c>
      <c r="N29" s="352"/>
      <c r="O29" s="353"/>
      <c r="P29" s="354">
        <v>3</v>
      </c>
      <c r="Q29" s="349" t="s">
        <v>88</v>
      </c>
      <c r="R29" s="56"/>
    </row>
    <row r="30" spans="1:18">
      <c r="A30" s="346" t="s">
        <v>103</v>
      </c>
      <c r="B30" s="369" t="s">
        <v>124</v>
      </c>
      <c r="C30" s="348" t="s">
        <v>94</v>
      </c>
      <c r="D30" s="348" t="s">
        <v>87</v>
      </c>
      <c r="E30" s="349">
        <v>1</v>
      </c>
      <c r="F30" s="350"/>
      <c r="G30" s="351"/>
      <c r="H30" s="352"/>
      <c r="I30" s="353"/>
      <c r="J30" s="354"/>
      <c r="K30" s="349"/>
      <c r="L30" s="350"/>
      <c r="M30" s="351"/>
      <c r="N30" s="352">
        <v>4</v>
      </c>
      <c r="O30" s="353"/>
      <c r="P30" s="354">
        <v>3</v>
      </c>
      <c r="Q30" s="349" t="s">
        <v>69</v>
      </c>
      <c r="R30" s="56"/>
    </row>
    <row r="31" spans="1:18">
      <c r="A31" s="346" t="s">
        <v>123</v>
      </c>
      <c r="B31" s="369" t="s">
        <v>125</v>
      </c>
      <c r="C31" s="348" t="s">
        <v>94</v>
      </c>
      <c r="D31" s="348" t="s">
        <v>87</v>
      </c>
      <c r="E31" s="349">
        <v>2</v>
      </c>
      <c r="F31" s="350"/>
      <c r="G31" s="351"/>
      <c r="H31" s="352"/>
      <c r="I31" s="353"/>
      <c r="J31" s="354"/>
      <c r="K31" s="349"/>
      <c r="L31" s="350"/>
      <c r="M31" s="351"/>
      <c r="N31" s="352"/>
      <c r="O31" s="353">
        <v>2</v>
      </c>
      <c r="P31" s="354">
        <v>3</v>
      </c>
      <c r="Q31" s="349" t="s">
        <v>91</v>
      </c>
      <c r="R31" s="56"/>
    </row>
    <row r="32" spans="1:18">
      <c r="A32" s="346" t="s">
        <v>108</v>
      </c>
      <c r="B32" s="369" t="s">
        <v>126</v>
      </c>
      <c r="C32" s="348" t="s">
        <v>94</v>
      </c>
      <c r="D32" s="348" t="s">
        <v>107</v>
      </c>
      <c r="E32" s="349">
        <v>1</v>
      </c>
      <c r="F32" s="350"/>
      <c r="G32" s="351"/>
      <c r="H32" s="352"/>
      <c r="I32" s="353"/>
      <c r="J32" s="354"/>
      <c r="K32" s="349"/>
      <c r="L32" s="350">
        <v>1</v>
      </c>
      <c r="M32" s="351">
        <v>1</v>
      </c>
      <c r="N32" s="352"/>
      <c r="O32" s="353"/>
      <c r="P32" s="354">
        <v>2</v>
      </c>
      <c r="Q32" s="349" t="s">
        <v>69</v>
      </c>
      <c r="R32" s="56"/>
    </row>
    <row r="33" spans="1:18">
      <c r="A33" s="346" t="s">
        <v>105</v>
      </c>
      <c r="B33" s="369" t="s">
        <v>128</v>
      </c>
      <c r="C33" s="348" t="s">
        <v>94</v>
      </c>
      <c r="D33" s="348" t="s">
        <v>107</v>
      </c>
      <c r="E33" s="349">
        <v>2</v>
      </c>
      <c r="F33" s="350"/>
      <c r="G33" s="351"/>
      <c r="H33" s="352"/>
      <c r="I33" s="353"/>
      <c r="J33" s="354"/>
      <c r="K33" s="349"/>
      <c r="L33" s="350">
        <v>1</v>
      </c>
      <c r="M33" s="351">
        <v>1</v>
      </c>
      <c r="N33" s="352"/>
      <c r="O33" s="353"/>
      <c r="P33" s="354">
        <v>2</v>
      </c>
      <c r="Q33" s="349" t="s">
        <v>69</v>
      </c>
      <c r="R33" s="56"/>
    </row>
    <row r="34" spans="1:18">
      <c r="A34" s="377" t="s">
        <v>127</v>
      </c>
      <c r="B34" s="369" t="s">
        <v>66</v>
      </c>
      <c r="C34" s="378" t="s">
        <v>67</v>
      </c>
      <c r="D34" s="378" t="s">
        <v>87</v>
      </c>
      <c r="E34" s="379">
        <v>1</v>
      </c>
      <c r="F34" s="9"/>
      <c r="G34" s="10"/>
      <c r="H34" s="332" t="s">
        <v>129</v>
      </c>
      <c r="I34" s="12"/>
      <c r="J34" s="13"/>
      <c r="K34" s="225"/>
      <c r="L34" s="9"/>
      <c r="M34" s="10"/>
      <c r="N34" s="332" t="s">
        <v>129</v>
      </c>
      <c r="O34" s="12"/>
      <c r="P34" s="13" t="s">
        <v>130</v>
      </c>
      <c r="Q34" s="225" t="s">
        <v>131</v>
      </c>
      <c r="R34" s="56"/>
    </row>
    <row r="35" spans="1:18">
      <c r="A35" s="5"/>
      <c r="B35" s="6"/>
      <c r="C35" s="7"/>
      <c r="D35" s="7"/>
      <c r="E35" s="8"/>
      <c r="F35" s="9"/>
      <c r="G35" s="103"/>
      <c r="H35" s="104"/>
      <c r="I35" s="105"/>
      <c r="J35" s="13"/>
      <c r="K35" s="8"/>
      <c r="L35" s="9"/>
      <c r="M35" s="103"/>
      <c r="N35" s="104"/>
      <c r="O35" s="105"/>
      <c r="P35" s="13"/>
      <c r="Q35" s="8"/>
      <c r="R35" s="56"/>
    </row>
    <row r="36" spans="1:18" ht="15.75" thickBot="1">
      <c r="A36" s="5"/>
      <c r="B36" s="6"/>
      <c r="C36" s="7"/>
      <c r="D36" s="7"/>
      <c r="E36" s="8"/>
      <c r="F36" s="9"/>
      <c r="G36" s="103"/>
      <c r="H36" s="104"/>
      <c r="I36" s="105"/>
      <c r="J36" s="13"/>
      <c r="K36" s="8"/>
      <c r="L36" s="9"/>
      <c r="M36" s="103"/>
      <c r="N36" s="104"/>
      <c r="O36" s="105"/>
      <c r="P36" s="13"/>
      <c r="Q36" s="8"/>
      <c r="R36" s="56"/>
    </row>
    <row r="37" spans="1:18" ht="15.75" thickBot="1">
      <c r="A37" s="57" t="s">
        <v>19</v>
      </c>
      <c r="B37" s="58"/>
      <c r="C37" s="58"/>
      <c r="D37" s="58"/>
      <c r="E37" s="59"/>
      <c r="F37" s="60">
        <f>SUMIFS(F12:F36,$E12:$E36,"=1")</f>
        <v>13</v>
      </c>
      <c r="G37" s="61">
        <f>SUMIFS(G12:G36,$E12:$E36,"=1")</f>
        <v>6</v>
      </c>
      <c r="H37" s="62">
        <f>SUMIFS(H12:H36,$E12:$E36,"=1")</f>
        <v>8</v>
      </c>
      <c r="I37" s="63">
        <f>SUMIFS(I12:I36,$E12:$E36,"=1")</f>
        <v>0</v>
      </c>
      <c r="J37" s="64">
        <f>SUMIFS(J12:J36,$E12:$E36,"=1")+SUMIFS(J12:J36,$D12:$D36,"=DO",$E12:$E36,"=2")</f>
        <v>30</v>
      </c>
      <c r="K37" s="59"/>
      <c r="L37" s="60">
        <f>SUMIFS(L12:L36,$E12:$E36,"=1")</f>
        <v>13</v>
      </c>
      <c r="M37" s="61">
        <f>SUMIFS(M12:M36,$E12:$E36,"=1")</f>
        <v>6</v>
      </c>
      <c r="N37" s="62">
        <f>SUMIFS(N12:N36,$E12:$E36,"=1")</f>
        <v>8</v>
      </c>
      <c r="O37" s="63">
        <f>SUMIFS(O12:O36,$E12:$E36,"=1")</f>
        <v>0</v>
      </c>
      <c r="P37" s="247">
        <f>SUMIFS(P12:P36,$E12:$E36,"=1")+SUMIFS(P12:P36,$D12:$D36,"=DO",$E12:$E36,"=2")</f>
        <v>30</v>
      </c>
      <c r="Q37" s="59"/>
      <c r="R37" s="240"/>
    </row>
    <row r="38" spans="1:18" ht="15.75" thickBot="1">
      <c r="A38" s="6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42"/>
    </row>
    <row r="39" spans="1:18" ht="15.75" thickBot="1">
      <c r="A39" s="106" t="s">
        <v>38</v>
      </c>
      <c r="B39" s="107"/>
      <c r="C39" s="66"/>
      <c r="D39" s="66"/>
      <c r="E39" s="66"/>
      <c r="F39" s="67"/>
      <c r="G39" s="108"/>
      <c r="H39" s="109"/>
      <c r="I39" s="110"/>
      <c r="J39" s="71"/>
      <c r="K39" s="66"/>
      <c r="L39" s="67"/>
      <c r="M39" s="108"/>
      <c r="N39" s="109"/>
      <c r="O39" s="110"/>
      <c r="P39" s="71"/>
      <c r="Q39" s="72"/>
      <c r="R39" s="72"/>
    </row>
    <row r="40" spans="1:18" ht="15.75" thickBot="1">
      <c r="A40" s="380" t="s">
        <v>65</v>
      </c>
      <c r="B40" s="369" t="s">
        <v>71</v>
      </c>
      <c r="C40" s="381" t="s">
        <v>67</v>
      </c>
      <c r="D40" s="381" t="s">
        <v>68</v>
      </c>
      <c r="E40" s="381">
        <v>2</v>
      </c>
      <c r="F40" s="382"/>
      <c r="G40" s="358"/>
      <c r="H40" s="352">
        <v>2</v>
      </c>
      <c r="I40" s="353"/>
      <c r="J40" s="354"/>
      <c r="K40" s="349"/>
      <c r="L40" s="382"/>
      <c r="M40" s="358"/>
      <c r="N40" s="359">
        <v>2</v>
      </c>
      <c r="O40" s="383"/>
      <c r="P40" s="384">
        <v>2</v>
      </c>
      <c r="Q40" s="381" t="s">
        <v>69</v>
      </c>
      <c r="R40" s="249"/>
    </row>
    <row r="41" spans="1:18" ht="25.5">
      <c r="A41" s="393" t="s">
        <v>70</v>
      </c>
      <c r="B41" s="451" t="s">
        <v>72</v>
      </c>
      <c r="C41" s="311" t="s">
        <v>94</v>
      </c>
      <c r="D41" s="311" t="s">
        <v>68</v>
      </c>
      <c r="E41" s="312">
        <v>0</v>
      </c>
      <c r="F41" s="350"/>
      <c r="G41" s="351"/>
      <c r="H41" s="352">
        <v>2</v>
      </c>
      <c r="I41" s="353"/>
      <c r="J41" s="354">
        <v>2</v>
      </c>
      <c r="K41" s="312" t="s">
        <v>69</v>
      </c>
      <c r="L41" s="350"/>
      <c r="M41" s="351"/>
      <c r="N41" s="352">
        <v>2</v>
      </c>
      <c r="O41" s="353"/>
      <c r="P41" s="354">
        <v>2</v>
      </c>
      <c r="Q41" s="312" t="s">
        <v>69</v>
      </c>
      <c r="R41" s="276"/>
    </row>
    <row r="42" spans="1:18" ht="25.5">
      <c r="A42" s="400" t="s">
        <v>171</v>
      </c>
      <c r="B42" s="369" t="s">
        <v>279</v>
      </c>
      <c r="C42" s="348" t="s">
        <v>67</v>
      </c>
      <c r="D42" s="348" t="s">
        <v>68</v>
      </c>
      <c r="E42" s="349">
        <v>1</v>
      </c>
      <c r="F42" s="350">
        <v>2</v>
      </c>
      <c r="G42" s="351">
        <v>1</v>
      </c>
      <c r="H42" s="352"/>
      <c r="I42" s="353"/>
      <c r="J42" s="354">
        <v>2</v>
      </c>
      <c r="K42" s="349" t="s">
        <v>69</v>
      </c>
      <c r="L42" s="350">
        <v>2</v>
      </c>
      <c r="M42" s="351">
        <v>1</v>
      </c>
      <c r="N42" s="352"/>
      <c r="O42" s="353"/>
      <c r="P42" s="354">
        <v>2</v>
      </c>
      <c r="Q42" s="349" t="s">
        <v>69</v>
      </c>
      <c r="R42" s="56"/>
    </row>
    <row r="43" spans="1:18">
      <c r="A43" s="319" t="s">
        <v>283</v>
      </c>
      <c r="B43" s="369" t="s">
        <v>285</v>
      </c>
      <c r="C43" s="311" t="s">
        <v>67</v>
      </c>
      <c r="D43" s="311" t="s">
        <v>68</v>
      </c>
      <c r="E43" s="312">
        <v>1</v>
      </c>
      <c r="F43" s="313">
        <v>2</v>
      </c>
      <c r="G43" s="314">
        <v>2</v>
      </c>
      <c r="H43" s="315"/>
      <c r="I43" s="316"/>
      <c r="J43" s="317">
        <v>5</v>
      </c>
      <c r="K43" s="312" t="s">
        <v>88</v>
      </c>
      <c r="L43" s="313"/>
      <c r="M43" s="314"/>
      <c r="N43" s="315"/>
      <c r="O43" s="316"/>
      <c r="P43" s="317"/>
      <c r="Q43" s="312"/>
      <c r="R43" s="56"/>
    </row>
    <row r="44" spans="1:18" ht="26.25" hidden="1">
      <c r="A44" s="319" t="s">
        <v>284</v>
      </c>
      <c r="B44" s="369" t="s">
        <v>286</v>
      </c>
      <c r="C44" s="311" t="s">
        <v>67</v>
      </c>
      <c r="D44" s="311" t="s">
        <v>68</v>
      </c>
      <c r="E44" s="312">
        <v>1</v>
      </c>
      <c r="F44" s="313"/>
      <c r="G44" s="314"/>
      <c r="H44" s="315"/>
      <c r="I44" s="316"/>
      <c r="J44" s="317"/>
      <c r="K44" s="312"/>
      <c r="L44" s="313">
        <v>2</v>
      </c>
      <c r="M44" s="314">
        <v>2</v>
      </c>
      <c r="N44" s="315"/>
      <c r="O44" s="316"/>
      <c r="P44" s="317">
        <v>5</v>
      </c>
      <c r="Q44" s="312" t="s">
        <v>88</v>
      </c>
      <c r="R44" s="56"/>
    </row>
    <row r="45" spans="1:18" hidden="1">
      <c r="A45" s="319"/>
      <c r="B45" s="369" t="s">
        <v>287</v>
      </c>
      <c r="C45" s="311"/>
      <c r="D45" s="311"/>
      <c r="E45" s="312"/>
      <c r="F45" s="313"/>
      <c r="G45" s="314"/>
      <c r="H45" s="315"/>
      <c r="I45" s="316"/>
      <c r="J45" s="317"/>
      <c r="K45" s="312"/>
      <c r="L45" s="313"/>
      <c r="M45" s="314"/>
      <c r="N45" s="315"/>
      <c r="O45" s="316"/>
      <c r="P45" s="317"/>
      <c r="Q45" s="312"/>
      <c r="R45" s="56"/>
    </row>
    <row r="46" spans="1:18" hidden="1">
      <c r="A46" s="319"/>
      <c r="B46" s="369" t="s">
        <v>288</v>
      </c>
      <c r="C46" s="311"/>
      <c r="D46" s="311"/>
      <c r="E46" s="312"/>
      <c r="F46" s="313"/>
      <c r="G46" s="314"/>
      <c r="H46" s="315"/>
      <c r="I46" s="316"/>
      <c r="J46" s="317"/>
      <c r="K46" s="312"/>
      <c r="L46" s="313"/>
      <c r="M46" s="314"/>
      <c r="N46" s="315"/>
      <c r="O46" s="316"/>
      <c r="P46" s="317"/>
      <c r="Q46" s="312"/>
      <c r="R46" s="56"/>
    </row>
    <row r="47" spans="1:18" hidden="1">
      <c r="A47" s="320"/>
      <c r="B47" s="369" t="s">
        <v>289</v>
      </c>
      <c r="C47" s="321"/>
      <c r="D47" s="321"/>
      <c r="E47" s="322"/>
      <c r="F47" s="323"/>
      <c r="G47" s="324"/>
      <c r="H47" s="325"/>
      <c r="I47" s="326"/>
      <c r="J47" s="327"/>
      <c r="K47" s="328"/>
      <c r="L47" s="323"/>
      <c r="M47" s="324"/>
      <c r="N47" s="325"/>
      <c r="O47" s="326"/>
      <c r="P47" s="327"/>
      <c r="Q47" s="328"/>
      <c r="R47" s="56"/>
    </row>
    <row r="48" spans="1:18" hidden="1">
      <c r="A48" s="5"/>
      <c r="B48" s="369" t="s">
        <v>290</v>
      </c>
      <c r="C48" s="7"/>
      <c r="D48" s="7"/>
      <c r="E48" s="92"/>
      <c r="F48" s="9"/>
      <c r="G48" s="103"/>
      <c r="H48" s="104"/>
      <c r="I48" s="105"/>
      <c r="J48" s="13"/>
      <c r="K48" s="8"/>
      <c r="L48" s="9"/>
      <c r="M48" s="103"/>
      <c r="N48" s="104"/>
      <c r="O48" s="105"/>
      <c r="P48" s="13"/>
      <c r="Q48" s="8"/>
      <c r="R48" s="56"/>
    </row>
    <row r="49" spans="1:19" ht="26.25">
      <c r="A49" s="319" t="s">
        <v>284</v>
      </c>
      <c r="B49" s="369" t="s">
        <v>291</v>
      </c>
      <c r="C49" s="311" t="s">
        <v>67</v>
      </c>
      <c r="D49" s="311" t="s">
        <v>68</v>
      </c>
      <c r="E49" s="312">
        <v>1</v>
      </c>
      <c r="F49" s="313"/>
      <c r="G49" s="314"/>
      <c r="H49" s="315"/>
      <c r="I49" s="316"/>
      <c r="J49" s="317"/>
      <c r="K49" s="312"/>
      <c r="L49" s="313">
        <v>2</v>
      </c>
      <c r="M49" s="314">
        <v>2</v>
      </c>
      <c r="N49" s="315"/>
      <c r="O49" s="316"/>
      <c r="P49" s="317">
        <v>5</v>
      </c>
      <c r="Q49" s="312" t="s">
        <v>88</v>
      </c>
      <c r="R49" s="56"/>
    </row>
    <row r="50" spans="1:19" ht="15.75" thickBot="1">
      <c r="A50" s="5"/>
      <c r="B50" s="6"/>
      <c r="C50" s="7"/>
      <c r="D50" s="7"/>
      <c r="E50" s="92"/>
      <c r="F50" s="111"/>
      <c r="G50" s="112"/>
      <c r="H50" s="113"/>
      <c r="I50" s="114"/>
      <c r="J50" s="13"/>
      <c r="K50" s="8"/>
      <c r="L50" s="9"/>
      <c r="M50" s="103"/>
      <c r="N50" s="104"/>
      <c r="O50" s="105"/>
      <c r="P50" s="13"/>
      <c r="Q50" s="8"/>
      <c r="R50" s="56"/>
    </row>
    <row r="51" spans="1:19" ht="15.75" thickBot="1">
      <c r="A51" s="78" t="s">
        <v>19</v>
      </c>
      <c r="B51" s="115"/>
      <c r="C51" s="115"/>
      <c r="D51" s="115"/>
      <c r="E51" s="115"/>
      <c r="F51" s="116">
        <f>SUMIFS(F40:F50,$D40:$D50,"=DF")</f>
        <v>4</v>
      </c>
      <c r="G51" s="117">
        <f>SUMIFS(G40:G50,$D40:$D50,"=DF")</f>
        <v>3</v>
      </c>
      <c r="H51" s="118">
        <f>SUMIFS(H40:H50,$D40:$D50,"=DF")</f>
        <v>4</v>
      </c>
      <c r="I51" s="119">
        <f>SUMIFS(I40:I50,$D40:$D50,"=DF")</f>
        <v>0</v>
      </c>
      <c r="J51" s="214">
        <f>SUMIFS(J40:J50,$D40:$D50,"=DF")</f>
        <v>9</v>
      </c>
      <c r="K51" s="120"/>
      <c r="L51" s="116">
        <f>SUMIFS(L40:L50,$D40:$D50,"=DF")</f>
        <v>6</v>
      </c>
      <c r="M51" s="117">
        <f>SUMIFS(M40:M50,$D40:$D50,"=DF")</f>
        <v>5</v>
      </c>
      <c r="N51" s="118">
        <f>SUMIFS(N40:N50,$D40:$D50,"=DF")</f>
        <v>4</v>
      </c>
      <c r="O51" s="119">
        <f>SUMIFS(O40:O50,$D40:$D50,"=DF")</f>
        <v>0</v>
      </c>
      <c r="P51" s="214">
        <f>SUMIFS(P40:P50,$D40:$D50,"=DF")</f>
        <v>16</v>
      </c>
      <c r="Q51" s="120"/>
      <c r="R51" s="120"/>
    </row>
    <row r="52" spans="1:19" s="414" customFormat="1">
      <c r="A52" s="463" t="s">
        <v>73</v>
      </c>
      <c r="B52" s="464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13"/>
      <c r="S52" s="26"/>
    </row>
    <row r="53" spans="1:19" s="414" customFormat="1">
      <c r="A53" s="463" t="s">
        <v>74</v>
      </c>
      <c r="B53" s="464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13"/>
      <c r="S53" s="26"/>
    </row>
    <row r="54" spans="1:19" s="414" customFormat="1">
      <c r="A54" s="463" t="s">
        <v>75</v>
      </c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13"/>
      <c r="S54" s="26"/>
    </row>
    <row r="55" spans="1:19" s="414" customFormat="1">
      <c r="A55" s="463" t="s">
        <v>76</v>
      </c>
      <c r="B55" s="464"/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13"/>
      <c r="S55" s="26"/>
    </row>
    <row r="56" spans="1:19" s="414" customFormat="1">
      <c r="A56" s="463" t="s">
        <v>77</v>
      </c>
      <c r="B56" s="464"/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13"/>
      <c r="S56" s="26"/>
    </row>
    <row r="57" spans="1:19" s="414" customFormat="1">
      <c r="A57" s="426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13"/>
      <c r="S57" s="26"/>
    </row>
    <row r="58" spans="1:19" s="414" customFormat="1">
      <c r="A58" s="422" t="s">
        <v>78</v>
      </c>
      <c r="B58" s="428"/>
      <c r="C58" s="428"/>
      <c r="D58" s="428"/>
      <c r="E58" s="428"/>
      <c r="F58" s="429"/>
      <c r="G58" s="430"/>
      <c r="H58" s="431"/>
      <c r="I58" s="432"/>
      <c r="J58" s="433"/>
      <c r="K58" s="428"/>
      <c r="L58" s="429"/>
      <c r="M58" s="430"/>
      <c r="N58" s="431"/>
      <c r="O58" s="432"/>
      <c r="P58" s="433"/>
      <c r="Q58" s="428"/>
      <c r="R58" s="413"/>
      <c r="S58" s="26"/>
    </row>
    <row r="59" spans="1:19" s="414" customFormat="1">
      <c r="A59" s="423" t="s">
        <v>79</v>
      </c>
      <c r="B59" s="428"/>
      <c r="C59" s="428"/>
      <c r="D59" s="428"/>
      <c r="E59" s="428"/>
      <c r="F59" s="429"/>
      <c r="G59" s="430"/>
      <c r="H59" s="431"/>
      <c r="I59" s="432"/>
      <c r="J59" s="433"/>
      <c r="K59" s="428"/>
      <c r="L59" s="429"/>
      <c r="M59" s="430"/>
      <c r="N59" s="431"/>
      <c r="O59" s="432"/>
      <c r="P59" s="433"/>
      <c r="Q59" s="428"/>
      <c r="R59" s="413"/>
      <c r="S59" s="26"/>
    </row>
    <row r="60" spans="1:19" s="414" customFormat="1">
      <c r="A60" s="423" t="s">
        <v>80</v>
      </c>
      <c r="B60" s="428"/>
      <c r="C60" s="428"/>
      <c r="D60" s="428"/>
      <c r="E60" s="428"/>
      <c r="F60" s="429"/>
      <c r="G60" s="430"/>
      <c r="H60" s="431"/>
      <c r="I60" s="432"/>
      <c r="J60" s="433"/>
      <c r="K60" s="428"/>
      <c r="L60" s="429"/>
      <c r="M60" s="430"/>
      <c r="N60" s="431"/>
      <c r="O60" s="432"/>
      <c r="P60" s="433"/>
      <c r="Q60" s="428"/>
      <c r="R60" s="413"/>
      <c r="S60" s="26"/>
    </row>
    <row r="61" spans="1:19" s="414" customFormat="1">
      <c r="A61" s="423" t="s">
        <v>81</v>
      </c>
      <c r="B61" s="428"/>
      <c r="C61" s="428"/>
      <c r="D61" s="428"/>
      <c r="E61" s="428"/>
      <c r="F61" s="429"/>
      <c r="G61" s="430"/>
      <c r="H61" s="431"/>
      <c r="I61" s="432"/>
      <c r="J61" s="433"/>
      <c r="K61" s="428"/>
      <c r="L61" s="429"/>
      <c r="M61" s="430"/>
      <c r="N61" s="431"/>
      <c r="O61" s="432"/>
      <c r="P61" s="433"/>
      <c r="Q61" s="428"/>
      <c r="R61" s="413"/>
      <c r="S61" s="26"/>
    </row>
    <row r="62" spans="1:19" s="414" customFormat="1">
      <c r="A62" s="423" t="s">
        <v>82</v>
      </c>
      <c r="B62" s="428"/>
      <c r="C62" s="428"/>
      <c r="D62" s="428"/>
      <c r="E62" s="428"/>
      <c r="F62" s="429"/>
      <c r="G62" s="430"/>
      <c r="H62" s="431"/>
      <c r="I62" s="432"/>
      <c r="J62" s="433"/>
      <c r="K62" s="428"/>
      <c r="L62" s="429"/>
      <c r="M62" s="430"/>
      <c r="N62" s="431"/>
      <c r="O62" s="432"/>
      <c r="P62" s="433"/>
      <c r="Q62" s="428"/>
      <c r="R62" s="413"/>
      <c r="S62" s="26"/>
    </row>
    <row r="63" spans="1:19" s="414" customFormat="1">
      <c r="A63" s="424" t="s">
        <v>83</v>
      </c>
      <c r="B63" s="428"/>
      <c r="C63" s="428"/>
      <c r="D63" s="428"/>
      <c r="E63" s="428"/>
      <c r="F63" s="429"/>
      <c r="G63" s="430"/>
      <c r="H63" s="431"/>
      <c r="I63" s="432"/>
      <c r="J63" s="433"/>
      <c r="K63" s="428"/>
      <c r="L63" s="429"/>
      <c r="M63" s="430"/>
      <c r="N63" s="431"/>
      <c r="O63" s="432"/>
      <c r="P63" s="433"/>
      <c r="Q63" s="428"/>
      <c r="R63" s="413"/>
      <c r="S63" s="26"/>
    </row>
    <row r="64" spans="1:19">
      <c r="A64" s="367" t="s">
        <v>244</v>
      </c>
      <c r="B64" s="428"/>
      <c r="C64" s="428"/>
      <c r="D64" s="428"/>
      <c r="E64" s="428"/>
      <c r="F64" s="429"/>
      <c r="G64" s="430"/>
      <c r="H64" s="431"/>
      <c r="I64" s="432"/>
      <c r="J64" s="433"/>
      <c r="K64" s="428"/>
      <c r="L64" s="429"/>
      <c r="M64" s="430"/>
      <c r="N64" s="431"/>
      <c r="O64" s="432"/>
      <c r="P64" s="433"/>
      <c r="Q64" s="428"/>
    </row>
    <row r="65" spans="1:19">
      <c r="A65" s="367" t="s">
        <v>269</v>
      </c>
      <c r="B65" s="428"/>
      <c r="C65" s="428"/>
      <c r="D65" s="428"/>
      <c r="E65" s="428"/>
      <c r="F65" s="429"/>
      <c r="G65" s="430"/>
      <c r="H65" s="431"/>
      <c r="I65" s="432"/>
      <c r="J65" s="433"/>
      <c r="K65" s="428"/>
      <c r="L65" s="429"/>
      <c r="M65" s="430"/>
      <c r="N65" s="431"/>
      <c r="O65" s="432"/>
      <c r="P65" s="433"/>
      <c r="Q65" s="428"/>
    </row>
    <row r="66" spans="1:19">
      <c r="A66" s="367" t="s">
        <v>245</v>
      </c>
      <c r="B66" s="428"/>
      <c r="C66" s="428"/>
      <c r="D66" s="428"/>
      <c r="E66" s="428"/>
      <c r="F66" s="429"/>
      <c r="G66" s="430"/>
      <c r="H66" s="431"/>
      <c r="I66" s="432"/>
      <c r="J66" s="433"/>
      <c r="K66" s="428"/>
      <c r="L66" s="429"/>
      <c r="M66" s="430"/>
      <c r="N66" s="431"/>
      <c r="O66" s="432"/>
      <c r="P66" s="433"/>
      <c r="Q66" s="428"/>
    </row>
    <row r="67" spans="1:19">
      <c r="A67" s="367" t="s">
        <v>247</v>
      </c>
      <c r="B67" s="428"/>
      <c r="C67" s="428"/>
      <c r="D67" s="428"/>
      <c r="E67" s="428"/>
      <c r="F67" s="429"/>
      <c r="G67" s="430"/>
      <c r="H67" s="431"/>
      <c r="I67" s="432"/>
      <c r="J67" s="433"/>
      <c r="K67" s="428"/>
      <c r="L67" s="429"/>
      <c r="M67" s="430"/>
      <c r="N67" s="431"/>
      <c r="O67" s="432"/>
      <c r="P67" s="433"/>
      <c r="Q67" s="428"/>
    </row>
    <row r="68" spans="1:19">
      <c r="A68" s="367" t="s">
        <v>84</v>
      </c>
      <c r="B68" s="428"/>
      <c r="C68" s="428"/>
      <c r="D68" s="428"/>
      <c r="E68" s="428"/>
      <c r="F68" s="429"/>
      <c r="G68" s="430"/>
      <c r="H68" s="431"/>
      <c r="I68" s="432"/>
      <c r="J68" s="433"/>
      <c r="K68" s="428"/>
      <c r="L68" s="429"/>
      <c r="M68" s="430"/>
      <c r="N68" s="431"/>
      <c r="O68" s="432"/>
      <c r="P68" s="433"/>
      <c r="Q68" s="428"/>
      <c r="R68" s="329"/>
    </row>
    <row r="69" spans="1:19" ht="84" customHeight="1">
      <c r="A69" s="474" t="s">
        <v>58</v>
      </c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</row>
    <row r="70" spans="1:19" ht="65.25" customHeight="1">
      <c r="A70" s="476" t="s">
        <v>59</v>
      </c>
      <c r="B70" s="475"/>
      <c r="C70" s="475"/>
      <c r="D70" s="475"/>
      <c r="E70" s="475"/>
      <c r="F70" s="475"/>
      <c r="K70" s="329"/>
      <c r="Q70" s="329"/>
      <c r="R70" s="329"/>
    </row>
    <row r="71" spans="1:19">
      <c r="A71" s="94"/>
    </row>
    <row r="72" spans="1:19">
      <c r="A72" s="94"/>
    </row>
    <row r="73" spans="1:19">
      <c r="A73" s="94"/>
    </row>
    <row r="74" spans="1:19">
      <c r="A74" s="94"/>
    </row>
    <row r="75" spans="1:19">
      <c r="A75" s="95"/>
    </row>
    <row r="78" spans="1:19" s="74" customFormat="1">
      <c r="A78" s="3"/>
      <c r="B78" s="19"/>
      <c r="C78" s="19"/>
      <c r="D78" s="19"/>
      <c r="E78" s="19"/>
      <c r="F78" s="20"/>
      <c r="G78" s="21"/>
      <c r="H78" s="22"/>
      <c r="I78" s="23"/>
      <c r="J78" s="24"/>
      <c r="K78" s="19"/>
      <c r="L78" s="20"/>
      <c r="M78" s="21"/>
      <c r="N78" s="22"/>
      <c r="O78" s="23"/>
      <c r="P78" s="24"/>
      <c r="Q78" s="19"/>
      <c r="R78" s="243"/>
      <c r="S78" s="73"/>
    </row>
    <row r="79" spans="1:19" ht="15.75" thickBot="1"/>
    <row r="80" spans="1:19" ht="15.75" thickBot="1">
      <c r="A80" s="121"/>
      <c r="B80" s="33"/>
      <c r="C80" s="33"/>
      <c r="D80" s="33"/>
      <c r="E80" s="122"/>
      <c r="F80" s="478">
        <f>SUM(F37:I37)</f>
        <v>27</v>
      </c>
      <c r="G80" s="479"/>
      <c r="H80" s="479"/>
      <c r="I80" s="480"/>
      <c r="J80" s="466"/>
      <c r="K80" s="467"/>
      <c r="L80" s="478">
        <f>SUM(L37:O37)</f>
        <v>27</v>
      </c>
      <c r="M80" s="479"/>
      <c r="N80" s="479"/>
      <c r="O80" s="480"/>
      <c r="P80" s="466"/>
      <c r="Q80" s="467"/>
      <c r="R80" s="244">
        <f>SUMIF($E12:$E50,"=1",R12:R50)</f>
        <v>0</v>
      </c>
    </row>
    <row r="81" spans="6:15">
      <c r="F81" s="123"/>
      <c r="G81" s="124"/>
      <c r="H81" s="125"/>
      <c r="I81" s="126"/>
      <c r="J81" s="127"/>
      <c r="K81" s="128"/>
      <c r="L81" s="123"/>
      <c r="M81" s="124"/>
      <c r="N81" s="125"/>
      <c r="O81" s="126"/>
    </row>
    <row r="82" spans="6:15">
      <c r="F82" s="477"/>
      <c r="G82" s="477"/>
      <c r="H82" s="477"/>
      <c r="I82" s="477"/>
      <c r="J82" s="127"/>
      <c r="K82" s="128"/>
      <c r="L82" s="477"/>
      <c r="M82" s="477"/>
      <c r="N82" s="477"/>
      <c r="O82" s="477"/>
    </row>
    <row r="83" spans="6:15">
      <c r="F83" s="123"/>
      <c r="G83" s="124"/>
      <c r="H83" s="125"/>
      <c r="I83" s="126"/>
      <c r="J83" s="477"/>
      <c r="K83" s="477"/>
      <c r="L83" s="123"/>
      <c r="M83" s="124"/>
      <c r="N83" s="125"/>
      <c r="O83" s="126"/>
    </row>
    <row r="84" spans="6:15">
      <c r="F84" s="123"/>
      <c r="G84" s="124"/>
      <c r="H84" s="125"/>
      <c r="I84" s="126"/>
      <c r="J84" s="127"/>
      <c r="K84" s="128"/>
      <c r="L84" s="123"/>
      <c r="M84" s="124"/>
      <c r="N84" s="125"/>
      <c r="O84" s="126"/>
    </row>
  </sheetData>
  <mergeCells count="19">
    <mergeCell ref="J83:K83"/>
    <mergeCell ref="F82:I82"/>
    <mergeCell ref="L82:O82"/>
    <mergeCell ref="F80:I80"/>
    <mergeCell ref="L80:O80"/>
    <mergeCell ref="J80:K80"/>
    <mergeCell ref="A56:Q56"/>
    <mergeCell ref="A5:E5"/>
    <mergeCell ref="P80:Q80"/>
    <mergeCell ref="L1:P1"/>
    <mergeCell ref="L2:P2"/>
    <mergeCell ref="G7:K7"/>
    <mergeCell ref="E9:M9"/>
    <mergeCell ref="A69:R69"/>
    <mergeCell ref="A70:F70"/>
    <mergeCell ref="A52:Q52"/>
    <mergeCell ref="A53:Q53"/>
    <mergeCell ref="A54:Q54"/>
    <mergeCell ref="A55:Q55"/>
  </mergeCells>
  <phoneticPr fontId="0" type="noConversion"/>
  <conditionalFormatting sqref="J52:J63">
    <cfRule type="cellIs" dxfId="9" priority="2" operator="greaterThan">
      <formula>30</formula>
    </cfRule>
    <cfRule type="cellIs" dxfId="8" priority="4" operator="greaterThan">
      <formula>30</formula>
    </cfRule>
    <cfRule type="cellIs" dxfId="7" priority="5" operator="greaterThan">
      <formula>30</formula>
    </cfRule>
  </conditionalFormatting>
  <conditionalFormatting sqref="P52:P63">
    <cfRule type="cellIs" dxfId="6" priority="1" operator="greaterThan">
      <formula>30</formula>
    </cfRule>
    <cfRule type="cellIs" dxfId="5" priority="3" operator="greaterThan">
      <formula>30</formula>
    </cfRule>
  </conditionalFormatting>
  <pageMargins left="0.35" right="0.16" top="0.44" bottom="0.6" header="0.25" footer="0.17"/>
  <pageSetup paperSize="9" scale="72" orientation="portrait" r:id="rId1"/>
  <headerFooter>
    <oddFooter>&amp;LRECTOR,
Prof.univ.dr. Cezar Ionuț SPÎNU&amp;CDECAN,
Conf.univ.dr. Anamaria PREDA&amp;RDIRECTOR DEPARTAMENT,
Conf.univ.dr. Daniela DINCĂ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76"/>
  <sheetViews>
    <sheetView view="pageBreakPreview" topLeftCell="A31" zoomScaleSheetLayoutView="100" workbookViewId="0">
      <selection activeCell="C42" sqref="C42"/>
    </sheetView>
  </sheetViews>
  <sheetFormatPr defaultColWidth="9.140625" defaultRowHeight="15"/>
  <cols>
    <col min="1" max="1" width="36.140625" style="213" customWidth="1"/>
    <col min="2" max="2" width="12.7109375" style="210" customWidth="1"/>
    <col min="3" max="3" width="5.85546875" style="210" customWidth="1"/>
    <col min="4" max="4" width="6" style="210" customWidth="1"/>
    <col min="5" max="5" width="4.85546875" style="210" customWidth="1"/>
    <col min="6" max="6" width="6.5703125" style="20" bestFit="1" customWidth="1"/>
    <col min="7" max="7" width="4.140625" style="21" customWidth="1"/>
    <col min="8" max="8" width="3.85546875" style="22" customWidth="1"/>
    <col min="9" max="9" width="4" style="23" customWidth="1"/>
    <col min="10" max="10" width="6" style="24" bestFit="1" customWidth="1"/>
    <col min="11" max="11" width="4.7109375" style="210" customWidth="1"/>
    <col min="12" max="12" width="7" style="20" customWidth="1"/>
    <col min="13" max="13" width="4.140625" style="21" customWidth="1"/>
    <col min="14" max="14" width="4" style="22" customWidth="1"/>
    <col min="15" max="15" width="5.5703125" style="23" customWidth="1"/>
    <col min="16" max="16" width="8.5703125" style="24" bestFit="1" customWidth="1"/>
    <col min="17" max="17" width="4.42578125" style="210" customWidth="1"/>
    <col min="18" max="18" width="6.140625" style="210" hidden="1" customWidth="1"/>
    <col min="19" max="19" width="9.140625" style="26"/>
    <col min="20" max="16384" width="9.140625" style="27"/>
  </cols>
  <sheetData>
    <row r="1" spans="1:18">
      <c r="A1" s="2" t="s">
        <v>0</v>
      </c>
      <c r="B1" s="413"/>
      <c r="C1" s="413"/>
      <c r="D1" s="413"/>
      <c r="E1" s="413"/>
      <c r="L1" s="468" t="s">
        <v>37</v>
      </c>
      <c r="M1" s="469"/>
      <c r="N1" s="469"/>
      <c r="O1" s="469"/>
      <c r="P1" s="469"/>
      <c r="Q1" s="33"/>
    </row>
    <row r="2" spans="1:18">
      <c r="A2" s="2" t="s">
        <v>132</v>
      </c>
      <c r="B2" s="413"/>
      <c r="C2" s="413"/>
      <c r="D2" s="413"/>
      <c r="E2" s="413"/>
      <c r="L2" s="468" t="s">
        <v>60</v>
      </c>
      <c r="M2" s="469"/>
      <c r="N2" s="469"/>
      <c r="O2" s="469"/>
      <c r="P2" s="469"/>
      <c r="Q2" s="33"/>
    </row>
    <row r="3" spans="1:18" ht="30">
      <c r="A3" s="2" t="s">
        <v>133</v>
      </c>
      <c r="B3" s="413"/>
      <c r="C3" s="413"/>
      <c r="D3" s="413"/>
      <c r="E3" s="413"/>
      <c r="Q3" s="33"/>
    </row>
    <row r="4" spans="1:18">
      <c r="A4" s="414" t="s">
        <v>134</v>
      </c>
      <c r="B4" s="413"/>
      <c r="C4" s="413"/>
      <c r="D4" s="413"/>
      <c r="E4" s="413"/>
      <c r="Q4" s="33"/>
    </row>
    <row r="5" spans="1:18" ht="44.25" customHeight="1" thickBot="1">
      <c r="A5" s="465" t="s">
        <v>135</v>
      </c>
      <c r="B5" s="465"/>
      <c r="C5" s="465"/>
      <c r="D5" s="465"/>
      <c r="E5" s="465"/>
      <c r="Q5" s="33"/>
    </row>
    <row r="6" spans="1:18" ht="15.75" thickBot="1">
      <c r="A6" s="415" t="s">
        <v>136</v>
      </c>
      <c r="B6" s="413"/>
      <c r="C6" s="413"/>
      <c r="D6" s="413"/>
      <c r="E6" s="413"/>
      <c r="F6" s="28" t="s">
        <v>28</v>
      </c>
      <c r="G6" s="29"/>
      <c r="H6" s="30"/>
      <c r="I6" s="31"/>
      <c r="J6" s="32"/>
      <c r="K6" s="33"/>
      <c r="L6" s="28" t="s">
        <v>29</v>
      </c>
      <c r="Q6" s="33"/>
    </row>
    <row r="7" spans="1:18" ht="15.75" thickBot="1">
      <c r="A7" s="415" t="s">
        <v>137</v>
      </c>
      <c r="B7" s="413"/>
      <c r="C7" s="413"/>
      <c r="D7" s="413"/>
      <c r="E7" s="413"/>
      <c r="F7" s="34"/>
      <c r="G7" s="470" t="s">
        <v>30</v>
      </c>
      <c r="H7" s="471"/>
      <c r="I7" s="471"/>
      <c r="J7" s="471"/>
      <c r="K7" s="472"/>
      <c r="L7" s="35"/>
      <c r="Q7" s="33"/>
    </row>
    <row r="8" spans="1:18">
      <c r="Q8" s="33"/>
    </row>
    <row r="9" spans="1:18" ht="15.75" thickBot="1">
      <c r="E9" s="473" t="s">
        <v>62</v>
      </c>
      <c r="F9" s="473"/>
      <c r="G9" s="473"/>
      <c r="H9" s="473"/>
      <c r="I9" s="473"/>
      <c r="J9" s="473"/>
      <c r="K9" s="473"/>
      <c r="L9" s="473"/>
      <c r="M9" s="473"/>
      <c r="Q9" s="131"/>
    </row>
    <row r="10" spans="1:18" s="46" customFormat="1" ht="82.5" customHeight="1" thickBot="1">
      <c r="A10" s="36" t="s">
        <v>1</v>
      </c>
      <c r="B10" s="37" t="s">
        <v>2</v>
      </c>
      <c r="C10" s="38" t="s">
        <v>55</v>
      </c>
      <c r="D10" s="38" t="s">
        <v>54</v>
      </c>
      <c r="E10" s="39" t="s">
        <v>32</v>
      </c>
      <c r="F10" s="40" t="s">
        <v>3</v>
      </c>
      <c r="G10" s="41" t="s">
        <v>4</v>
      </c>
      <c r="H10" s="42" t="s">
        <v>5</v>
      </c>
      <c r="I10" s="43" t="s">
        <v>6</v>
      </c>
      <c r="J10" s="44" t="s">
        <v>7</v>
      </c>
      <c r="K10" s="39" t="s">
        <v>8</v>
      </c>
      <c r="L10" s="40" t="s">
        <v>9</v>
      </c>
      <c r="M10" s="41" t="s">
        <v>10</v>
      </c>
      <c r="N10" s="42" t="s">
        <v>11</v>
      </c>
      <c r="O10" s="43" t="s">
        <v>12</v>
      </c>
      <c r="P10" s="44" t="s">
        <v>13</v>
      </c>
      <c r="Q10" s="39" t="s">
        <v>14</v>
      </c>
      <c r="R10" s="132" t="s">
        <v>45</v>
      </c>
    </row>
    <row r="11" spans="1:18" ht="15.75" thickBot="1">
      <c r="A11" s="47" t="s">
        <v>39</v>
      </c>
      <c r="B11" s="4"/>
      <c r="C11" s="48"/>
      <c r="D11" s="48"/>
      <c r="E11" s="49"/>
      <c r="F11" s="50"/>
      <c r="G11" s="51"/>
      <c r="H11" s="52"/>
      <c r="I11" s="53"/>
      <c r="J11" s="54"/>
      <c r="K11" s="49"/>
      <c r="L11" s="50"/>
      <c r="M11" s="51"/>
      <c r="N11" s="52"/>
      <c r="O11" s="53"/>
      <c r="P11" s="54"/>
      <c r="Q11" s="49"/>
      <c r="R11" s="55"/>
    </row>
    <row r="12" spans="1:18">
      <c r="A12" s="417" t="s">
        <v>173</v>
      </c>
      <c r="B12" s="385" t="s">
        <v>270</v>
      </c>
      <c r="C12" s="386" t="s">
        <v>68</v>
      </c>
      <c r="D12" s="386" t="s">
        <v>87</v>
      </c>
      <c r="E12" s="387">
        <v>1</v>
      </c>
      <c r="F12" s="341">
        <v>2</v>
      </c>
      <c r="G12" s="342">
        <v>1</v>
      </c>
      <c r="H12" s="343"/>
      <c r="I12" s="388"/>
      <c r="J12" s="345">
        <v>4</v>
      </c>
      <c r="K12" s="387" t="s">
        <v>91</v>
      </c>
      <c r="L12" s="389"/>
      <c r="M12" s="390"/>
      <c r="N12" s="390"/>
      <c r="O12" s="388"/>
      <c r="P12" s="391"/>
      <c r="Q12" s="392"/>
      <c r="R12" s="133"/>
    </row>
    <row r="13" spans="1:18">
      <c r="A13" s="393" t="s">
        <v>174</v>
      </c>
      <c r="B13" s="318" t="s">
        <v>176</v>
      </c>
      <c r="C13" s="311" t="s">
        <v>94</v>
      </c>
      <c r="D13" s="311" t="s">
        <v>87</v>
      </c>
      <c r="E13" s="312">
        <v>1</v>
      </c>
      <c r="F13" s="350">
        <v>2</v>
      </c>
      <c r="G13" s="351">
        <v>1</v>
      </c>
      <c r="H13" s="352"/>
      <c r="I13" s="365"/>
      <c r="J13" s="354">
        <v>5</v>
      </c>
      <c r="K13" s="312" t="s">
        <v>88</v>
      </c>
      <c r="L13" s="350"/>
      <c r="M13" s="351"/>
      <c r="N13" s="352"/>
      <c r="O13" s="353"/>
      <c r="P13" s="354"/>
      <c r="Q13" s="312"/>
      <c r="R13" s="133"/>
    </row>
    <row r="14" spans="1:18">
      <c r="A14" s="393" t="s">
        <v>175</v>
      </c>
      <c r="B14" s="318" t="s">
        <v>177</v>
      </c>
      <c r="C14" s="311" t="s">
        <v>94</v>
      </c>
      <c r="D14" s="311" t="s">
        <v>87</v>
      </c>
      <c r="E14" s="312">
        <v>1</v>
      </c>
      <c r="F14" s="350">
        <v>2</v>
      </c>
      <c r="G14" s="351">
        <v>1</v>
      </c>
      <c r="H14" s="352"/>
      <c r="I14" s="353"/>
      <c r="J14" s="354">
        <v>4</v>
      </c>
      <c r="K14" s="312" t="s">
        <v>88</v>
      </c>
      <c r="L14" s="350"/>
      <c r="M14" s="351"/>
      <c r="N14" s="352"/>
      <c r="O14" s="353"/>
      <c r="P14" s="354"/>
      <c r="Q14" s="312"/>
      <c r="R14" s="133"/>
    </row>
    <row r="15" spans="1:18" ht="38.25">
      <c r="A15" s="403" t="s">
        <v>272</v>
      </c>
      <c r="B15" s="318" t="s">
        <v>179</v>
      </c>
      <c r="C15" s="311" t="s">
        <v>94</v>
      </c>
      <c r="D15" s="311" t="s">
        <v>87</v>
      </c>
      <c r="E15" s="312">
        <v>1</v>
      </c>
      <c r="F15" s="350"/>
      <c r="G15" s="351"/>
      <c r="H15" s="352">
        <v>4</v>
      </c>
      <c r="I15" s="353"/>
      <c r="J15" s="354">
        <v>4</v>
      </c>
      <c r="K15" s="312" t="s">
        <v>69</v>
      </c>
      <c r="L15" s="350"/>
      <c r="M15" s="351"/>
      <c r="N15" s="352"/>
      <c r="O15" s="353"/>
      <c r="P15" s="354"/>
      <c r="Q15" s="312"/>
      <c r="R15" s="133"/>
    </row>
    <row r="16" spans="1:18">
      <c r="A16" s="393" t="s">
        <v>178</v>
      </c>
      <c r="B16" s="318" t="s">
        <v>181</v>
      </c>
      <c r="C16" s="311" t="s">
        <v>94</v>
      </c>
      <c r="D16" s="311" t="s">
        <v>87</v>
      </c>
      <c r="E16" s="312">
        <v>1</v>
      </c>
      <c r="F16" s="350">
        <v>2</v>
      </c>
      <c r="G16" s="351">
        <v>1</v>
      </c>
      <c r="H16" s="352"/>
      <c r="I16" s="365"/>
      <c r="J16" s="354">
        <v>3</v>
      </c>
      <c r="K16" s="312" t="s">
        <v>88</v>
      </c>
      <c r="L16" s="363"/>
      <c r="M16" s="364"/>
      <c r="N16" s="364"/>
      <c r="O16" s="365"/>
      <c r="P16" s="366"/>
      <c r="Q16" s="394"/>
      <c r="R16" s="133"/>
    </row>
    <row r="17" spans="1:18">
      <c r="A17" s="393" t="s">
        <v>180</v>
      </c>
      <c r="B17" s="318" t="s">
        <v>183</v>
      </c>
      <c r="C17" s="311" t="s">
        <v>94</v>
      </c>
      <c r="D17" s="311" t="s">
        <v>87</v>
      </c>
      <c r="E17" s="312">
        <v>1</v>
      </c>
      <c r="F17" s="350">
        <v>2</v>
      </c>
      <c r="G17" s="351">
        <v>1</v>
      </c>
      <c r="H17" s="352"/>
      <c r="I17" s="353"/>
      <c r="J17" s="354">
        <v>3</v>
      </c>
      <c r="K17" s="312" t="s">
        <v>88</v>
      </c>
      <c r="L17" s="350"/>
      <c r="M17" s="351"/>
      <c r="N17" s="352"/>
      <c r="O17" s="353"/>
      <c r="P17" s="354"/>
      <c r="Q17" s="312"/>
      <c r="R17" s="133"/>
    </row>
    <row r="18" spans="1:18">
      <c r="A18" s="393" t="s">
        <v>182</v>
      </c>
      <c r="B18" s="318" t="s">
        <v>184</v>
      </c>
      <c r="C18" s="311" t="s">
        <v>94</v>
      </c>
      <c r="D18" s="311" t="s">
        <v>87</v>
      </c>
      <c r="E18" s="312">
        <v>1</v>
      </c>
      <c r="F18" s="350"/>
      <c r="G18" s="351"/>
      <c r="H18" s="352">
        <v>4</v>
      </c>
      <c r="I18" s="353"/>
      <c r="J18" s="354">
        <v>3</v>
      </c>
      <c r="K18" s="312" t="s">
        <v>69</v>
      </c>
      <c r="L18" s="350"/>
      <c r="M18" s="351"/>
      <c r="N18" s="352"/>
      <c r="O18" s="353"/>
      <c r="P18" s="354"/>
      <c r="Q18" s="312"/>
      <c r="R18" s="133"/>
    </row>
    <row r="19" spans="1:18">
      <c r="A19" s="346" t="s">
        <v>123</v>
      </c>
      <c r="B19" s="318" t="s">
        <v>186</v>
      </c>
      <c r="C19" s="395" t="s">
        <v>94</v>
      </c>
      <c r="D19" s="311" t="s">
        <v>87</v>
      </c>
      <c r="E19" s="312">
        <v>2</v>
      </c>
      <c r="F19" s="350"/>
      <c r="G19" s="351"/>
      <c r="H19" s="352"/>
      <c r="I19" s="396">
        <v>2</v>
      </c>
      <c r="J19" s="354">
        <v>2</v>
      </c>
      <c r="K19" s="312" t="s">
        <v>91</v>
      </c>
      <c r="L19" s="355"/>
      <c r="M19" s="368"/>
      <c r="N19" s="356"/>
      <c r="O19" s="365"/>
      <c r="P19" s="347"/>
      <c r="Q19" s="312"/>
      <c r="R19" s="133"/>
    </row>
    <row r="20" spans="1:18">
      <c r="A20" s="393" t="s">
        <v>185</v>
      </c>
      <c r="B20" s="318" t="s">
        <v>188</v>
      </c>
      <c r="C20" s="311" t="s">
        <v>94</v>
      </c>
      <c r="D20" s="311" t="s">
        <v>107</v>
      </c>
      <c r="E20" s="312">
        <v>1</v>
      </c>
      <c r="F20" s="350">
        <v>1</v>
      </c>
      <c r="G20" s="351">
        <v>1</v>
      </c>
      <c r="H20" s="352"/>
      <c r="I20" s="353"/>
      <c r="J20" s="354">
        <v>2</v>
      </c>
      <c r="K20" s="312" t="s">
        <v>91</v>
      </c>
      <c r="L20" s="350"/>
      <c r="M20" s="351"/>
      <c r="N20" s="352"/>
      <c r="O20" s="353"/>
      <c r="P20" s="354"/>
      <c r="Q20" s="312"/>
      <c r="R20" s="133"/>
    </row>
    <row r="21" spans="1:18">
      <c r="A21" s="393" t="s">
        <v>187</v>
      </c>
      <c r="B21" s="318" t="s">
        <v>256</v>
      </c>
      <c r="C21" s="311" t="s">
        <v>94</v>
      </c>
      <c r="D21" s="311" t="s">
        <v>107</v>
      </c>
      <c r="E21" s="312">
        <v>2</v>
      </c>
      <c r="F21" s="350">
        <v>1</v>
      </c>
      <c r="G21" s="351">
        <v>1</v>
      </c>
      <c r="H21" s="352"/>
      <c r="I21" s="353"/>
      <c r="J21" s="354">
        <v>2</v>
      </c>
      <c r="K21" s="312" t="s">
        <v>91</v>
      </c>
      <c r="L21" s="355"/>
      <c r="M21" s="368"/>
      <c r="N21" s="356"/>
      <c r="O21" s="353"/>
      <c r="P21" s="347"/>
      <c r="Q21" s="312"/>
      <c r="R21" s="133"/>
    </row>
    <row r="22" spans="1:18">
      <c r="A22" s="403" t="s">
        <v>227</v>
      </c>
      <c r="B22" s="318" t="s">
        <v>271</v>
      </c>
      <c r="C22" s="311" t="s">
        <v>67</v>
      </c>
      <c r="D22" s="311" t="s">
        <v>107</v>
      </c>
      <c r="E22" s="312">
        <v>1</v>
      </c>
      <c r="F22" s="350">
        <v>1</v>
      </c>
      <c r="G22" s="351">
        <v>1</v>
      </c>
      <c r="H22" s="352"/>
      <c r="I22" s="353"/>
      <c r="J22" s="354">
        <v>2</v>
      </c>
      <c r="K22" s="312" t="s">
        <v>88</v>
      </c>
      <c r="L22" s="350"/>
      <c r="M22" s="351"/>
      <c r="N22" s="352"/>
      <c r="O22" s="353"/>
      <c r="P22" s="354"/>
      <c r="Q22" s="312"/>
      <c r="R22" s="56"/>
    </row>
    <row r="23" spans="1:18">
      <c r="A23" s="403" t="s">
        <v>273</v>
      </c>
      <c r="B23" s="318" t="s">
        <v>274</v>
      </c>
      <c r="C23" s="311" t="s">
        <v>67</v>
      </c>
      <c r="D23" s="311" t="s">
        <v>107</v>
      </c>
      <c r="E23" s="312">
        <v>2</v>
      </c>
      <c r="F23" s="350">
        <v>1</v>
      </c>
      <c r="G23" s="351">
        <v>1</v>
      </c>
      <c r="H23" s="352"/>
      <c r="I23" s="353"/>
      <c r="J23" s="354">
        <v>2</v>
      </c>
      <c r="K23" s="312" t="s">
        <v>88</v>
      </c>
      <c r="L23" s="350"/>
      <c r="M23" s="351"/>
      <c r="N23" s="352"/>
      <c r="O23" s="353"/>
      <c r="P23" s="354"/>
      <c r="Q23" s="312"/>
      <c r="R23" s="56"/>
    </row>
    <row r="24" spans="1:18">
      <c r="A24" s="393" t="s">
        <v>189</v>
      </c>
      <c r="B24" s="318" t="s">
        <v>191</v>
      </c>
      <c r="C24" s="311" t="s">
        <v>68</v>
      </c>
      <c r="D24" s="311" t="s">
        <v>87</v>
      </c>
      <c r="E24" s="312">
        <v>1</v>
      </c>
      <c r="F24" s="350"/>
      <c r="G24" s="351"/>
      <c r="H24" s="352"/>
      <c r="I24" s="353"/>
      <c r="J24" s="354"/>
      <c r="K24" s="312"/>
      <c r="L24" s="350">
        <v>2</v>
      </c>
      <c r="M24" s="351">
        <v>1</v>
      </c>
      <c r="N24" s="352"/>
      <c r="O24" s="353"/>
      <c r="P24" s="354">
        <v>5</v>
      </c>
      <c r="Q24" s="312" t="s">
        <v>91</v>
      </c>
      <c r="R24" s="133"/>
    </row>
    <row r="25" spans="1:18">
      <c r="A25" s="393" t="s">
        <v>174</v>
      </c>
      <c r="B25" s="318" t="s">
        <v>192</v>
      </c>
      <c r="C25" s="311" t="s">
        <v>94</v>
      </c>
      <c r="D25" s="311" t="s">
        <v>87</v>
      </c>
      <c r="E25" s="312">
        <v>1</v>
      </c>
      <c r="F25" s="350"/>
      <c r="G25" s="351"/>
      <c r="H25" s="352"/>
      <c r="I25" s="353"/>
      <c r="J25" s="354"/>
      <c r="K25" s="312"/>
      <c r="L25" s="350">
        <v>2</v>
      </c>
      <c r="M25" s="351">
        <v>1</v>
      </c>
      <c r="N25" s="352"/>
      <c r="O25" s="397"/>
      <c r="P25" s="354">
        <v>5</v>
      </c>
      <c r="Q25" s="312" t="s">
        <v>88</v>
      </c>
      <c r="R25" s="133"/>
    </row>
    <row r="26" spans="1:18">
      <c r="A26" s="393" t="s">
        <v>190</v>
      </c>
      <c r="B26" s="318" t="s">
        <v>193</v>
      </c>
      <c r="C26" s="311" t="s">
        <v>94</v>
      </c>
      <c r="D26" s="311" t="s">
        <v>87</v>
      </c>
      <c r="E26" s="312">
        <v>1</v>
      </c>
      <c r="F26" s="350"/>
      <c r="G26" s="351"/>
      <c r="H26" s="352"/>
      <c r="I26" s="353"/>
      <c r="J26" s="347"/>
      <c r="K26" s="312"/>
      <c r="L26" s="350">
        <v>2</v>
      </c>
      <c r="M26" s="351">
        <v>1</v>
      </c>
      <c r="N26" s="352"/>
      <c r="O26" s="353"/>
      <c r="P26" s="354">
        <v>5</v>
      </c>
      <c r="Q26" s="312" t="s">
        <v>88</v>
      </c>
      <c r="R26" s="133"/>
    </row>
    <row r="27" spans="1:18" ht="38.25">
      <c r="A27" s="393" t="s">
        <v>246</v>
      </c>
      <c r="B27" s="318" t="s">
        <v>194</v>
      </c>
      <c r="C27" s="311" t="s">
        <v>94</v>
      </c>
      <c r="D27" s="311" t="s">
        <v>87</v>
      </c>
      <c r="E27" s="312">
        <v>1</v>
      </c>
      <c r="F27" s="350"/>
      <c r="G27" s="351"/>
      <c r="H27" s="352"/>
      <c r="I27" s="375"/>
      <c r="J27" s="398"/>
      <c r="K27" s="399"/>
      <c r="L27" s="350"/>
      <c r="M27" s="351"/>
      <c r="N27" s="352">
        <v>4</v>
      </c>
      <c r="O27" s="375"/>
      <c r="P27" s="354">
        <v>4</v>
      </c>
      <c r="Q27" s="312" t="s">
        <v>69</v>
      </c>
      <c r="R27" s="133"/>
    </row>
    <row r="28" spans="1:18">
      <c r="A28" s="393" t="s">
        <v>178</v>
      </c>
      <c r="B28" s="318" t="s">
        <v>195</v>
      </c>
      <c r="C28" s="311" t="s">
        <v>94</v>
      </c>
      <c r="D28" s="311" t="s">
        <v>87</v>
      </c>
      <c r="E28" s="312">
        <v>1</v>
      </c>
      <c r="F28" s="350"/>
      <c r="G28" s="351"/>
      <c r="H28" s="352"/>
      <c r="I28" s="353"/>
      <c r="J28" s="347"/>
      <c r="K28" s="312"/>
      <c r="L28" s="350">
        <v>2</v>
      </c>
      <c r="M28" s="351">
        <v>1</v>
      </c>
      <c r="N28" s="352"/>
      <c r="O28" s="353"/>
      <c r="P28" s="354">
        <v>3</v>
      </c>
      <c r="Q28" s="312" t="s">
        <v>88</v>
      </c>
      <c r="R28" s="133"/>
    </row>
    <row r="29" spans="1:18">
      <c r="A29" s="393" t="s">
        <v>180</v>
      </c>
      <c r="B29" s="318" t="s">
        <v>196</v>
      </c>
      <c r="C29" s="311" t="s">
        <v>94</v>
      </c>
      <c r="D29" s="311" t="s">
        <v>87</v>
      </c>
      <c r="E29" s="312">
        <v>1</v>
      </c>
      <c r="F29" s="350"/>
      <c r="G29" s="351"/>
      <c r="H29" s="352"/>
      <c r="I29" s="375"/>
      <c r="J29" s="376"/>
      <c r="K29" s="399"/>
      <c r="L29" s="350">
        <v>2</v>
      </c>
      <c r="M29" s="351">
        <v>1</v>
      </c>
      <c r="N29" s="352"/>
      <c r="O29" s="375"/>
      <c r="P29" s="354">
        <v>3</v>
      </c>
      <c r="Q29" s="312" t="s">
        <v>88</v>
      </c>
      <c r="R29" s="133"/>
    </row>
    <row r="30" spans="1:18">
      <c r="A30" s="393" t="s">
        <v>182</v>
      </c>
      <c r="B30" s="318" t="s">
        <v>197</v>
      </c>
      <c r="C30" s="311" t="s">
        <v>94</v>
      </c>
      <c r="D30" s="311" t="s">
        <v>87</v>
      </c>
      <c r="E30" s="312">
        <v>1</v>
      </c>
      <c r="F30" s="350"/>
      <c r="G30" s="351"/>
      <c r="H30" s="352"/>
      <c r="I30" s="375"/>
      <c r="J30" s="376"/>
      <c r="K30" s="399"/>
      <c r="L30" s="350"/>
      <c r="M30" s="351"/>
      <c r="N30" s="352">
        <v>4</v>
      </c>
      <c r="O30" s="375"/>
      <c r="P30" s="354">
        <v>3</v>
      </c>
      <c r="Q30" s="312" t="s">
        <v>69</v>
      </c>
      <c r="R30" s="275"/>
    </row>
    <row r="31" spans="1:18">
      <c r="A31" s="346" t="s">
        <v>123</v>
      </c>
      <c r="B31" s="318" t="s">
        <v>198</v>
      </c>
      <c r="C31" s="311" t="s">
        <v>94</v>
      </c>
      <c r="D31" s="311" t="s">
        <v>87</v>
      </c>
      <c r="E31" s="312">
        <v>2</v>
      </c>
      <c r="F31" s="350"/>
      <c r="G31" s="351"/>
      <c r="H31" s="352"/>
      <c r="I31" s="375"/>
      <c r="J31" s="376"/>
      <c r="K31" s="399"/>
      <c r="L31" s="350"/>
      <c r="M31" s="351"/>
      <c r="N31" s="352"/>
      <c r="O31" s="375">
        <v>2</v>
      </c>
      <c r="P31" s="354">
        <v>2</v>
      </c>
      <c r="Q31" s="312" t="s">
        <v>91</v>
      </c>
      <c r="R31" s="249"/>
    </row>
    <row r="32" spans="1:18">
      <c r="A32" s="393" t="s">
        <v>187</v>
      </c>
      <c r="B32" s="318" t="s">
        <v>257</v>
      </c>
      <c r="C32" s="311" t="s">
        <v>94</v>
      </c>
      <c r="D32" s="311" t="s">
        <v>107</v>
      </c>
      <c r="E32" s="312">
        <v>1</v>
      </c>
      <c r="F32" s="350"/>
      <c r="G32" s="351"/>
      <c r="H32" s="352"/>
      <c r="I32" s="375"/>
      <c r="J32" s="376"/>
      <c r="K32" s="399"/>
      <c r="L32" s="350">
        <v>1</v>
      </c>
      <c r="M32" s="351">
        <v>1</v>
      </c>
      <c r="N32" s="352"/>
      <c r="O32" s="375"/>
      <c r="P32" s="354">
        <v>2</v>
      </c>
      <c r="Q32" s="312" t="s">
        <v>91</v>
      </c>
      <c r="R32" s="448"/>
    </row>
    <row r="33" spans="1:18">
      <c r="A33" s="393" t="s">
        <v>185</v>
      </c>
      <c r="B33" s="318" t="s">
        <v>170</v>
      </c>
      <c r="C33" s="311" t="s">
        <v>94</v>
      </c>
      <c r="D33" s="311" t="s">
        <v>107</v>
      </c>
      <c r="E33" s="312">
        <v>2</v>
      </c>
      <c r="F33" s="350"/>
      <c r="G33" s="351"/>
      <c r="H33" s="352"/>
      <c r="I33" s="375"/>
      <c r="J33" s="376"/>
      <c r="K33" s="399"/>
      <c r="L33" s="350">
        <v>1</v>
      </c>
      <c r="M33" s="351">
        <v>1</v>
      </c>
      <c r="N33" s="352"/>
      <c r="O33" s="375"/>
      <c r="P33" s="354">
        <v>2</v>
      </c>
      <c r="Q33" s="312" t="s">
        <v>91</v>
      </c>
      <c r="R33" s="448"/>
    </row>
    <row r="34" spans="1:18" ht="15.75" thickBot="1">
      <c r="A34" s="400" t="s">
        <v>127</v>
      </c>
      <c r="B34" s="434" t="s">
        <v>172</v>
      </c>
      <c r="C34" s="401" t="s">
        <v>67</v>
      </c>
      <c r="D34" s="401" t="s">
        <v>87</v>
      </c>
      <c r="E34" s="402">
        <v>1</v>
      </c>
      <c r="F34" s="9"/>
      <c r="G34" s="10"/>
      <c r="H34" s="332" t="s">
        <v>129</v>
      </c>
      <c r="I34" s="12"/>
      <c r="J34" s="13"/>
      <c r="K34" s="225"/>
      <c r="L34" s="9"/>
      <c r="M34" s="10"/>
      <c r="N34" s="332" t="s">
        <v>129</v>
      </c>
      <c r="O34" s="12"/>
      <c r="P34" s="13" t="s">
        <v>130</v>
      </c>
      <c r="Q34" s="225" t="s">
        <v>131</v>
      </c>
      <c r="R34" s="249"/>
    </row>
    <row r="35" spans="1:18" ht="15.75" thickBot="1">
      <c r="A35" s="57" t="s">
        <v>19</v>
      </c>
      <c r="B35" s="211"/>
      <c r="C35" s="211"/>
      <c r="D35" s="211"/>
      <c r="E35" s="212"/>
      <c r="F35" s="60">
        <f>SUMIFS(F12:F34,$E12:$E34,"=1")</f>
        <v>12</v>
      </c>
      <c r="G35" s="61">
        <f>SUMIFS(G12:G34,$E12:$E34,"=1")</f>
        <v>7</v>
      </c>
      <c r="H35" s="62">
        <f>SUMIFS(H12:H34,$E12:$E34,"=1")</f>
        <v>8</v>
      </c>
      <c r="I35" s="63">
        <f>SUMIFS(I12:I34,$E12:$E34,"=1")</f>
        <v>0</v>
      </c>
      <c r="J35" s="247">
        <v>30</v>
      </c>
      <c r="K35" s="212"/>
      <c r="L35" s="60">
        <f>SUMIFS(L12:L34,$E12:$E34,"=1")</f>
        <v>11</v>
      </c>
      <c r="M35" s="61">
        <f>SUMIFS(M12:M34,$E12:$E34,"=1")</f>
        <v>6</v>
      </c>
      <c r="N35" s="62">
        <f>SUMIFS(N12:N34,$E12:$E34,"=1")</f>
        <v>8</v>
      </c>
      <c r="O35" s="63">
        <f>SUMIFS(O12:O34,$E12:$E34,"=1")</f>
        <v>0</v>
      </c>
      <c r="P35" s="247">
        <v>30</v>
      </c>
      <c r="Q35" s="212"/>
      <c r="R35" s="240"/>
    </row>
    <row r="36" spans="1:18" ht="15.75" thickBot="1">
      <c r="A36" s="6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0"/>
    </row>
    <row r="37" spans="1:18" ht="15.75" thickBot="1">
      <c r="A37" s="485" t="s">
        <v>38</v>
      </c>
      <c r="B37" s="486"/>
      <c r="C37" s="66"/>
      <c r="D37" s="66"/>
      <c r="E37" s="66"/>
      <c r="F37" s="67"/>
      <c r="G37" s="68"/>
      <c r="H37" s="69"/>
      <c r="I37" s="70"/>
      <c r="J37" s="71"/>
      <c r="K37" s="66"/>
      <c r="L37" s="67"/>
      <c r="M37" s="68"/>
      <c r="N37" s="69"/>
      <c r="O37" s="70"/>
      <c r="P37" s="71"/>
      <c r="Q37" s="72"/>
      <c r="R37" s="72"/>
    </row>
    <row r="38" spans="1:18">
      <c r="A38" s="393" t="s">
        <v>278</v>
      </c>
      <c r="B38" s="451" t="s">
        <v>258</v>
      </c>
      <c r="C38" s="311" t="s">
        <v>94</v>
      </c>
      <c r="D38" s="311" t="s">
        <v>68</v>
      </c>
      <c r="E38" s="312">
        <v>0</v>
      </c>
      <c r="F38" s="350"/>
      <c r="G38" s="351"/>
      <c r="H38" s="352">
        <v>2</v>
      </c>
      <c r="I38" s="353"/>
      <c r="J38" s="354">
        <v>2</v>
      </c>
      <c r="K38" s="312" t="s">
        <v>69</v>
      </c>
      <c r="L38" s="350"/>
      <c r="M38" s="351"/>
      <c r="N38" s="352">
        <v>2</v>
      </c>
      <c r="O38" s="353"/>
      <c r="P38" s="354">
        <v>2</v>
      </c>
      <c r="Q38" s="312" t="s">
        <v>69</v>
      </c>
      <c r="R38" s="133"/>
    </row>
    <row r="39" spans="1:18" ht="25.5">
      <c r="A39" s="393" t="s">
        <v>70</v>
      </c>
      <c r="B39" s="451" t="s">
        <v>275</v>
      </c>
      <c r="C39" s="311" t="s">
        <v>94</v>
      </c>
      <c r="D39" s="311" t="s">
        <v>68</v>
      </c>
      <c r="E39" s="312">
        <v>0</v>
      </c>
      <c r="F39" s="350"/>
      <c r="G39" s="351"/>
      <c r="H39" s="352">
        <v>2</v>
      </c>
      <c r="I39" s="353"/>
      <c r="J39" s="354">
        <v>2</v>
      </c>
      <c r="K39" s="312" t="s">
        <v>69</v>
      </c>
      <c r="L39" s="350"/>
      <c r="M39" s="351"/>
      <c r="N39" s="352">
        <v>2</v>
      </c>
      <c r="O39" s="353"/>
      <c r="P39" s="354">
        <v>2</v>
      </c>
      <c r="Q39" s="312" t="s">
        <v>69</v>
      </c>
      <c r="R39" s="133"/>
    </row>
    <row r="40" spans="1:18" ht="25.5">
      <c r="A40" s="400" t="s">
        <v>171</v>
      </c>
      <c r="B40" s="451" t="s">
        <v>280</v>
      </c>
      <c r="C40" s="401" t="s">
        <v>94</v>
      </c>
      <c r="D40" s="401" t="s">
        <v>68</v>
      </c>
      <c r="E40" s="402">
        <v>2</v>
      </c>
      <c r="F40" s="405">
        <v>2</v>
      </c>
      <c r="G40" s="406">
        <v>1</v>
      </c>
      <c r="H40" s="407"/>
      <c r="I40" s="353"/>
      <c r="J40" s="408">
        <v>2</v>
      </c>
      <c r="K40" s="402" t="s">
        <v>69</v>
      </c>
      <c r="L40" s="405">
        <v>2</v>
      </c>
      <c r="M40" s="406">
        <v>1</v>
      </c>
      <c r="N40" s="407"/>
      <c r="O40" s="353"/>
      <c r="P40" s="408">
        <v>2</v>
      </c>
      <c r="Q40" s="402" t="s">
        <v>69</v>
      </c>
      <c r="R40" s="249"/>
    </row>
    <row r="41" spans="1:18" ht="30">
      <c r="A41" s="461" t="s">
        <v>301</v>
      </c>
      <c r="B41" s="318" t="s">
        <v>302</v>
      </c>
      <c r="C41" s="462" t="s">
        <v>67</v>
      </c>
      <c r="D41" s="462" t="s">
        <v>68</v>
      </c>
      <c r="E41" s="8">
        <v>1</v>
      </c>
      <c r="F41" s="9">
        <v>2</v>
      </c>
      <c r="G41" s="10">
        <v>2</v>
      </c>
      <c r="H41" s="11"/>
      <c r="I41" s="12"/>
      <c r="J41" s="13">
        <v>5</v>
      </c>
      <c r="K41" s="8" t="s">
        <v>88</v>
      </c>
      <c r="L41" s="9"/>
      <c r="M41" s="10"/>
      <c r="N41" s="11"/>
      <c r="O41" s="12"/>
      <c r="P41" s="13"/>
      <c r="Q41" s="8"/>
      <c r="R41" s="453"/>
    </row>
    <row r="42" spans="1:18" ht="15.75" thickBot="1">
      <c r="A42" s="5" t="s">
        <v>303</v>
      </c>
      <c r="B42" s="318" t="s">
        <v>304</v>
      </c>
      <c r="C42" s="462" t="s">
        <v>94</v>
      </c>
      <c r="D42" s="462" t="s">
        <v>68</v>
      </c>
      <c r="E42" s="8">
        <v>1</v>
      </c>
      <c r="F42" s="9"/>
      <c r="G42" s="10"/>
      <c r="H42" s="11"/>
      <c r="I42" s="12"/>
      <c r="J42" s="13"/>
      <c r="K42" s="8"/>
      <c r="L42" s="9">
        <v>2</v>
      </c>
      <c r="M42" s="10">
        <v>2</v>
      </c>
      <c r="N42" s="11"/>
      <c r="O42" s="12"/>
      <c r="P42" s="13">
        <v>5</v>
      </c>
      <c r="Q42" s="8" t="s">
        <v>88</v>
      </c>
      <c r="R42" s="453"/>
    </row>
    <row r="43" spans="1:18" ht="15.75" thickBot="1">
      <c r="A43" s="78" t="s">
        <v>19</v>
      </c>
      <c r="B43" s="79"/>
      <c r="C43" s="79"/>
      <c r="D43" s="79"/>
      <c r="E43" s="80"/>
      <c r="F43" s="81">
        <f>SUMIFS(F39:F40,$D39:$D40,"=DF")</f>
        <v>2</v>
      </c>
      <c r="G43" s="82">
        <f>SUMIFS(G39:G40,$D39:$D40,"=DF")</f>
        <v>1</v>
      </c>
      <c r="H43" s="83">
        <f>SUMIFS(H39:H40,$D39:$D40,"=DF")</f>
        <v>2</v>
      </c>
      <c r="I43" s="84">
        <f>SUMIFS(I39:I40,$D39:$D40,"=DF")</f>
        <v>0</v>
      </c>
      <c r="J43" s="85">
        <f>SUMIFS(J39:J40,$D39:$D40,"=DF")</f>
        <v>4</v>
      </c>
      <c r="K43" s="86"/>
      <c r="L43" s="81">
        <f>SUMIFS(L39:L40,$D39:$D40,"=DF")</f>
        <v>2</v>
      </c>
      <c r="M43" s="82">
        <f>SUMIFS(M39:M40,$D39:$D40,"=DF")</f>
        <v>1</v>
      </c>
      <c r="N43" s="83">
        <f>SUMIFS(N39:N40,$D39:$D40,"=DF")</f>
        <v>2</v>
      </c>
      <c r="O43" s="84">
        <f>SUMIFS(O39:O40,$D39:$D40,"=DF")</f>
        <v>0</v>
      </c>
      <c r="P43" s="85">
        <f>SUMIFS(P39:P40,$D39:$D40,"=DF")</f>
        <v>4</v>
      </c>
      <c r="Q43" s="87"/>
      <c r="R43" s="87"/>
    </row>
    <row r="44" spans="1:18">
      <c r="A44" s="216"/>
      <c r="B44" s="217"/>
      <c r="C44" s="217"/>
      <c r="D44" s="217"/>
      <c r="E44" s="217"/>
      <c r="F44" s="218"/>
      <c r="G44" s="219"/>
      <c r="H44" s="220"/>
      <c r="I44" s="221"/>
      <c r="J44" s="222"/>
      <c r="K44" s="217"/>
      <c r="L44" s="218"/>
      <c r="M44" s="219"/>
      <c r="N44" s="220"/>
      <c r="O44" s="221"/>
      <c r="P44" s="222"/>
      <c r="Q44" s="217"/>
    </row>
    <row r="45" spans="1:18">
      <c r="A45" s="420" t="s">
        <v>138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13"/>
    </row>
    <row r="46" spans="1:18">
      <c r="A46" s="420" t="s">
        <v>139</v>
      </c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13"/>
    </row>
    <row r="47" spans="1:18">
      <c r="A47" s="420" t="s">
        <v>140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13"/>
    </row>
    <row r="48" spans="1:18">
      <c r="A48" s="420" t="s">
        <v>141</v>
      </c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13"/>
    </row>
    <row r="49" spans="1:19">
      <c r="A49" s="420" t="s">
        <v>142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13"/>
    </row>
    <row r="50" spans="1:19">
      <c r="A50" s="418"/>
      <c r="B50" s="33"/>
      <c r="C50" s="33"/>
      <c r="D50" s="33"/>
      <c r="E50" s="33"/>
      <c r="F50" s="419"/>
      <c r="G50" s="29"/>
      <c r="H50" s="30"/>
      <c r="I50" s="31"/>
      <c r="J50" s="215"/>
      <c r="K50" s="33"/>
      <c r="L50" s="419"/>
      <c r="M50" s="29"/>
      <c r="N50" s="30"/>
      <c r="O50" s="31"/>
      <c r="P50" s="215"/>
      <c r="Q50" s="33"/>
      <c r="R50" s="413"/>
    </row>
    <row r="51" spans="1:19">
      <c r="A51" s="422" t="s">
        <v>143</v>
      </c>
      <c r="B51" s="33"/>
      <c r="C51" s="33"/>
      <c r="D51" s="33"/>
      <c r="E51" s="33"/>
      <c r="F51" s="419"/>
      <c r="G51" s="29"/>
      <c r="H51" s="30"/>
      <c r="I51" s="31"/>
      <c r="J51" s="215"/>
      <c r="K51" s="33"/>
      <c r="L51" s="419"/>
      <c r="M51" s="29"/>
      <c r="N51" s="30"/>
      <c r="O51" s="31"/>
      <c r="P51" s="215"/>
      <c r="Q51" s="33"/>
      <c r="R51" s="413"/>
    </row>
    <row r="52" spans="1:19">
      <c r="A52" s="423" t="s">
        <v>144</v>
      </c>
      <c r="B52" s="33"/>
      <c r="C52" s="33"/>
      <c r="D52" s="33"/>
      <c r="E52" s="33"/>
      <c r="F52" s="419"/>
      <c r="G52" s="29"/>
      <c r="H52" s="30"/>
      <c r="I52" s="31"/>
      <c r="J52" s="215"/>
      <c r="K52" s="33"/>
      <c r="L52" s="419"/>
      <c r="M52" s="29"/>
      <c r="N52" s="30"/>
      <c r="O52" s="31"/>
      <c r="P52" s="215"/>
      <c r="Q52" s="33"/>
      <c r="R52" s="413"/>
    </row>
    <row r="53" spans="1:19">
      <c r="A53" s="423" t="s">
        <v>145</v>
      </c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</row>
    <row r="54" spans="1:19">
      <c r="A54" s="423" t="s">
        <v>146</v>
      </c>
    </row>
    <row r="55" spans="1:19">
      <c r="A55" s="423" t="s">
        <v>147</v>
      </c>
    </row>
    <row r="56" spans="1:19">
      <c r="A56" s="423"/>
      <c r="B56" s="413"/>
      <c r="C56" s="413"/>
      <c r="D56" s="413"/>
      <c r="E56" s="413"/>
      <c r="K56" s="413"/>
      <c r="Q56" s="413"/>
      <c r="R56" s="413"/>
    </row>
    <row r="57" spans="1:19">
      <c r="A57" s="424" t="s">
        <v>148</v>
      </c>
      <c r="B57" s="413"/>
      <c r="C57" s="413"/>
      <c r="D57" s="413"/>
      <c r="E57" s="413"/>
      <c r="K57" s="413"/>
      <c r="Q57" s="413"/>
      <c r="R57" s="413"/>
    </row>
    <row r="58" spans="1:19">
      <c r="A58" s="367" t="s">
        <v>149</v>
      </c>
      <c r="B58" s="413"/>
      <c r="C58" s="413"/>
      <c r="D58" s="413"/>
      <c r="E58" s="413"/>
      <c r="K58" s="413"/>
      <c r="Q58" s="413"/>
      <c r="R58" s="413"/>
    </row>
    <row r="59" spans="1:19">
      <c r="A59" s="367" t="s">
        <v>150</v>
      </c>
      <c r="B59" s="413"/>
      <c r="C59" s="413"/>
      <c r="D59" s="413"/>
      <c r="E59" s="413"/>
      <c r="K59" s="413"/>
      <c r="Q59" s="413"/>
      <c r="R59" s="413"/>
    </row>
    <row r="60" spans="1:19">
      <c r="A60" s="367" t="s">
        <v>151</v>
      </c>
      <c r="B60" s="413"/>
      <c r="C60" s="413"/>
      <c r="D60" s="413"/>
      <c r="E60" s="413"/>
      <c r="K60" s="413"/>
      <c r="Q60" s="413"/>
      <c r="R60" s="413"/>
    </row>
    <row r="61" spans="1:19">
      <c r="A61" s="367" t="s">
        <v>152</v>
      </c>
      <c r="B61" s="413"/>
      <c r="C61" s="413"/>
      <c r="D61" s="413"/>
      <c r="E61" s="413"/>
      <c r="K61" s="413"/>
      <c r="Q61" s="413"/>
      <c r="R61" s="413"/>
    </row>
    <row r="62" spans="1:19">
      <c r="A62" s="423"/>
      <c r="B62" s="413"/>
      <c r="C62" s="413"/>
      <c r="D62" s="413"/>
      <c r="E62" s="413"/>
      <c r="K62" s="413"/>
      <c r="Q62" s="413"/>
      <c r="R62" s="413"/>
    </row>
    <row r="63" spans="1:19" s="74" customFormat="1">
      <c r="A63" s="425" t="s">
        <v>84</v>
      </c>
      <c r="B63" s="210"/>
      <c r="C63" s="210"/>
      <c r="D63" s="210"/>
      <c r="E63" s="210"/>
      <c r="F63" s="20"/>
      <c r="G63" s="21"/>
      <c r="H63" s="22"/>
      <c r="I63" s="23"/>
      <c r="J63" s="24"/>
      <c r="K63" s="210"/>
      <c r="L63" s="20"/>
      <c r="M63" s="21"/>
      <c r="N63" s="22"/>
      <c r="O63" s="23"/>
      <c r="P63" s="24"/>
      <c r="Q63" s="210"/>
      <c r="R63" s="243"/>
      <c r="S63" s="73"/>
    </row>
    <row r="64" spans="1:19">
      <c r="A64" s="483" t="s">
        <v>57</v>
      </c>
      <c r="B64" s="484"/>
      <c r="C64" s="484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329"/>
    </row>
    <row r="65" spans="1:18" ht="78.75" customHeight="1">
      <c r="A65" s="474" t="s">
        <v>58</v>
      </c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</row>
    <row r="66" spans="1:18" ht="62.25" customHeight="1">
      <c r="A66" s="476" t="s">
        <v>59</v>
      </c>
      <c r="B66" s="475"/>
      <c r="C66" s="475"/>
      <c r="D66" s="475"/>
      <c r="E66" s="475"/>
      <c r="F66" s="475"/>
      <c r="K66" s="329"/>
      <c r="Q66" s="329"/>
      <c r="R66" s="329"/>
    </row>
    <row r="67" spans="1:18">
      <c r="F67" s="477"/>
      <c r="G67" s="477"/>
      <c r="H67" s="477"/>
      <c r="I67" s="477"/>
      <c r="J67" s="127"/>
      <c r="K67" s="128"/>
      <c r="L67" s="477"/>
      <c r="M67" s="477"/>
      <c r="N67" s="477"/>
      <c r="O67" s="477"/>
    </row>
    <row r="68" spans="1:18">
      <c r="F68" s="123"/>
      <c r="G68" s="124"/>
      <c r="H68" s="125"/>
      <c r="I68" s="126"/>
      <c r="J68" s="477"/>
      <c r="K68" s="477"/>
      <c r="L68" s="123"/>
      <c r="M68" s="124"/>
      <c r="N68" s="125"/>
      <c r="O68" s="126"/>
    </row>
    <row r="69" spans="1:18">
      <c r="F69" s="123"/>
      <c r="G69" s="124"/>
      <c r="H69" s="125"/>
      <c r="I69" s="126"/>
      <c r="J69" s="127"/>
      <c r="K69" s="128"/>
      <c r="L69" s="123"/>
      <c r="M69" s="124"/>
      <c r="N69" s="125"/>
      <c r="O69" s="126"/>
    </row>
    <row r="75" spans="1:18" ht="15.75" thickBot="1"/>
    <row r="76" spans="1:18" ht="15.75" thickBot="1">
      <c r="F76" s="478">
        <f>SUM(F$35:I$35)</f>
        <v>27</v>
      </c>
      <c r="G76" s="479"/>
      <c r="H76" s="479"/>
      <c r="I76" s="480"/>
      <c r="J76" s="466"/>
      <c r="K76" s="481"/>
      <c r="L76" s="482">
        <f>SUM(L$35:O$35)</f>
        <v>25</v>
      </c>
      <c r="M76" s="482"/>
      <c r="N76" s="482"/>
      <c r="O76" s="482"/>
      <c r="P76" s="245"/>
      <c r="Q76" s="246"/>
      <c r="R76" s="247">
        <f>SUMIF($E12:$E40,"=1",R12:R40)</f>
        <v>0</v>
      </c>
    </row>
  </sheetData>
  <mergeCells count="15">
    <mergeCell ref="A64:Q64"/>
    <mergeCell ref="A65:R65"/>
    <mergeCell ref="A66:F66"/>
    <mergeCell ref="L1:P1"/>
    <mergeCell ref="L2:P2"/>
    <mergeCell ref="G7:K7"/>
    <mergeCell ref="E9:M9"/>
    <mergeCell ref="A37:B37"/>
    <mergeCell ref="A5:E5"/>
    <mergeCell ref="J68:K68"/>
    <mergeCell ref="F67:I67"/>
    <mergeCell ref="L67:O67"/>
    <mergeCell ref="F76:I76"/>
    <mergeCell ref="J76:K76"/>
    <mergeCell ref="L76:O76"/>
  </mergeCells>
  <phoneticPr fontId="0" type="noConversion"/>
  <conditionalFormatting sqref="J44:J52">
    <cfRule type="cellIs" dxfId="4" priority="2" operator="greaterThan">
      <formula>30</formula>
    </cfRule>
  </conditionalFormatting>
  <conditionalFormatting sqref="P44:P52">
    <cfRule type="cellIs" dxfId="3" priority="1" operator="greaterThan">
      <formula>30</formula>
    </cfRule>
  </conditionalFormatting>
  <pageMargins left="0.42" right="0.16" top="0.37" bottom="0.63" header="0.18" footer="0.18"/>
  <pageSetup paperSize="9" scale="75" fitToHeight="0" orientation="portrait" horizontalDpi="300" verticalDpi="300" r:id="rId1"/>
  <headerFooter>
    <oddFooter>&amp;LRECTOR,
Prof.univ.dr. Cezar Ionuț SPÎNU&amp;CDECAN,
Conf.univ.dr. Anamaria PREDA&amp;RDIRECTOR DEPARTAMENT,
Conf.univ.dr. Daniela DINCĂ</oddFooter>
  </headerFooter>
  <rowBreaks count="1" manualBreakCount="1">
    <brk id="4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98"/>
  <sheetViews>
    <sheetView tabSelected="1" view="pageLayout" topLeftCell="A38" zoomScaleSheetLayoutView="100" workbookViewId="0">
      <selection activeCell="C55" sqref="C55"/>
    </sheetView>
  </sheetViews>
  <sheetFormatPr defaultColWidth="9.140625" defaultRowHeight="15"/>
  <cols>
    <col min="1" max="1" width="37.140625" style="3" customWidth="1"/>
    <col min="2" max="2" width="10.140625" style="19" customWidth="1"/>
    <col min="3" max="3" width="5.5703125" style="19" customWidth="1"/>
    <col min="4" max="4" width="5.7109375" style="19" customWidth="1"/>
    <col min="5" max="5" width="4.85546875" style="19" customWidth="1"/>
    <col min="6" max="6" width="6.5703125" style="20" customWidth="1"/>
    <col min="7" max="7" width="4.140625" style="21" customWidth="1"/>
    <col min="8" max="8" width="3.85546875" style="22" customWidth="1"/>
    <col min="9" max="9" width="4" style="23" customWidth="1"/>
    <col min="10" max="10" width="7" style="24" bestFit="1" customWidth="1"/>
    <col min="11" max="11" width="4.7109375" style="19" customWidth="1"/>
    <col min="12" max="12" width="7.140625" style="20" customWidth="1"/>
    <col min="13" max="13" width="4.140625" style="21" customWidth="1"/>
    <col min="14" max="14" width="4" style="22" customWidth="1"/>
    <col min="15" max="15" width="6.42578125" style="23" customWidth="1"/>
    <col min="16" max="16" width="7" style="24" bestFit="1" customWidth="1"/>
    <col min="17" max="17" width="5.28515625" style="19" customWidth="1"/>
    <col min="18" max="18" width="5.28515625" style="19" hidden="1" customWidth="1"/>
    <col min="19" max="19" width="9.140625" style="26"/>
    <col min="20" max="16384" width="9.140625" style="27"/>
  </cols>
  <sheetData>
    <row r="1" spans="1:18">
      <c r="A1" s="2" t="s">
        <v>0</v>
      </c>
      <c r="B1" s="413"/>
      <c r="C1" s="413"/>
      <c r="D1" s="413"/>
      <c r="E1" s="413"/>
      <c r="L1" s="468" t="s">
        <v>37</v>
      </c>
      <c r="M1" s="469"/>
      <c r="N1" s="469"/>
      <c r="O1" s="469"/>
      <c r="P1" s="469"/>
    </row>
    <row r="2" spans="1:18">
      <c r="A2" s="2" t="s">
        <v>132</v>
      </c>
      <c r="B2" s="413"/>
      <c r="C2" s="413"/>
      <c r="D2" s="413"/>
      <c r="E2" s="413"/>
      <c r="L2" s="468" t="s">
        <v>60</v>
      </c>
      <c r="M2" s="469"/>
      <c r="N2" s="469"/>
      <c r="O2" s="469"/>
      <c r="P2" s="469"/>
    </row>
    <row r="3" spans="1:18" ht="30">
      <c r="A3" s="2" t="s">
        <v>133</v>
      </c>
      <c r="B3" s="413"/>
      <c r="C3" s="413"/>
      <c r="D3" s="413"/>
      <c r="E3" s="413"/>
    </row>
    <row r="4" spans="1:18">
      <c r="A4" s="414" t="s">
        <v>134</v>
      </c>
      <c r="B4" s="413"/>
      <c r="C4" s="413"/>
      <c r="D4" s="413"/>
      <c r="E4" s="413"/>
    </row>
    <row r="5" spans="1:18" ht="46.5" customHeight="1" thickBot="1">
      <c r="A5" s="465" t="s">
        <v>135</v>
      </c>
      <c r="B5" s="465"/>
      <c r="C5" s="465"/>
      <c r="D5" s="465"/>
      <c r="E5" s="465"/>
    </row>
    <row r="6" spans="1:18" ht="15.75" thickBot="1">
      <c r="A6" s="415" t="s">
        <v>136</v>
      </c>
      <c r="B6" s="413"/>
      <c r="C6" s="413"/>
      <c r="D6" s="413"/>
      <c r="E6" s="413"/>
      <c r="F6" s="28" t="s">
        <v>28</v>
      </c>
      <c r="G6" s="29"/>
      <c r="H6" s="30"/>
      <c r="I6" s="31"/>
      <c r="J6" s="32"/>
      <c r="K6" s="33"/>
      <c r="L6" s="28" t="s">
        <v>29</v>
      </c>
    </row>
    <row r="7" spans="1:18" ht="15.75" thickBot="1">
      <c r="A7" s="415" t="s">
        <v>137</v>
      </c>
      <c r="B7" s="413"/>
      <c r="C7" s="413"/>
      <c r="D7" s="413"/>
      <c r="E7" s="413"/>
      <c r="F7" s="34"/>
      <c r="G7" s="470" t="s">
        <v>30</v>
      </c>
      <c r="H7" s="471"/>
      <c r="I7" s="471"/>
      <c r="J7" s="471"/>
      <c r="K7" s="472"/>
      <c r="L7" s="35"/>
    </row>
    <row r="9" spans="1:18" ht="15.75" thickBot="1">
      <c r="E9" s="473" t="s">
        <v>63</v>
      </c>
      <c r="F9" s="473"/>
      <c r="G9" s="473"/>
      <c r="H9" s="473"/>
      <c r="I9" s="473"/>
      <c r="J9" s="473"/>
      <c r="K9" s="473"/>
      <c r="L9" s="473"/>
      <c r="M9" s="473"/>
    </row>
    <row r="10" spans="1:18" s="46" customFormat="1" ht="75.75" customHeight="1" thickBot="1">
      <c r="A10" s="36" t="s">
        <v>1</v>
      </c>
      <c r="B10" s="37" t="s">
        <v>2</v>
      </c>
      <c r="C10" s="38" t="s">
        <v>55</v>
      </c>
      <c r="D10" s="38" t="s">
        <v>54</v>
      </c>
      <c r="E10" s="39" t="s">
        <v>32</v>
      </c>
      <c r="F10" s="40" t="s">
        <v>3</v>
      </c>
      <c r="G10" s="41" t="s">
        <v>4</v>
      </c>
      <c r="H10" s="42" t="s">
        <v>5</v>
      </c>
      <c r="I10" s="43" t="s">
        <v>6</v>
      </c>
      <c r="J10" s="44" t="s">
        <v>7</v>
      </c>
      <c r="K10" s="39" t="s">
        <v>8</v>
      </c>
      <c r="L10" s="40" t="s">
        <v>9</v>
      </c>
      <c r="M10" s="41" t="s">
        <v>10</v>
      </c>
      <c r="N10" s="42" t="s">
        <v>11</v>
      </c>
      <c r="O10" s="43" t="s">
        <v>12</v>
      </c>
      <c r="P10" s="44" t="s">
        <v>13</v>
      </c>
      <c r="Q10" s="39" t="s">
        <v>14</v>
      </c>
      <c r="R10" s="45" t="s">
        <v>45</v>
      </c>
    </row>
    <row r="11" spans="1:18" ht="15.75" thickBot="1">
      <c r="A11" s="47" t="s">
        <v>39</v>
      </c>
      <c r="B11" s="4"/>
      <c r="C11" s="48"/>
      <c r="D11" s="48"/>
      <c r="E11" s="49"/>
      <c r="F11" s="50"/>
      <c r="G11" s="51"/>
      <c r="H11" s="52"/>
      <c r="I11" s="53"/>
      <c r="J11" s="54"/>
      <c r="K11" s="49"/>
      <c r="L11" s="50"/>
      <c r="M11" s="51"/>
      <c r="N11" s="52"/>
      <c r="O11" s="53"/>
      <c r="P11" s="54"/>
      <c r="Q11" s="49"/>
      <c r="R11" s="55"/>
    </row>
    <row r="12" spans="1:18">
      <c r="A12" s="417" t="s">
        <v>201</v>
      </c>
      <c r="B12" s="385" t="s">
        <v>205</v>
      </c>
      <c r="C12" s="386" t="s">
        <v>68</v>
      </c>
      <c r="D12" s="386" t="s">
        <v>87</v>
      </c>
      <c r="E12" s="387">
        <v>1</v>
      </c>
      <c r="F12" s="341">
        <v>2</v>
      </c>
      <c r="G12" s="342">
        <v>1</v>
      </c>
      <c r="H12" s="343"/>
      <c r="I12" s="344"/>
      <c r="J12" s="345">
        <v>2</v>
      </c>
      <c r="K12" s="387" t="s">
        <v>88</v>
      </c>
      <c r="L12" s="341"/>
      <c r="M12" s="342"/>
      <c r="N12" s="343"/>
      <c r="O12" s="344"/>
      <c r="P12" s="345"/>
      <c r="Q12" s="387"/>
      <c r="R12" s="56"/>
    </row>
    <row r="13" spans="1:18">
      <c r="A13" s="393" t="s">
        <v>202</v>
      </c>
      <c r="B13" s="318" t="s">
        <v>206</v>
      </c>
      <c r="C13" s="311" t="s">
        <v>94</v>
      </c>
      <c r="D13" s="311" t="s">
        <v>87</v>
      </c>
      <c r="E13" s="312">
        <v>1</v>
      </c>
      <c r="F13" s="350">
        <v>2</v>
      </c>
      <c r="G13" s="351">
        <v>1</v>
      </c>
      <c r="H13" s="352"/>
      <c r="I13" s="353"/>
      <c r="J13" s="354">
        <v>4</v>
      </c>
      <c r="K13" s="312" t="s">
        <v>88</v>
      </c>
      <c r="L13" s="350"/>
      <c r="M13" s="351"/>
      <c r="N13" s="352"/>
      <c r="O13" s="353"/>
      <c r="P13" s="354"/>
      <c r="Q13" s="312"/>
      <c r="R13" s="56"/>
    </row>
    <row r="14" spans="1:18">
      <c r="A14" s="393" t="s">
        <v>203</v>
      </c>
      <c r="B14" s="318" t="s">
        <v>207</v>
      </c>
      <c r="C14" s="311" t="s">
        <v>94</v>
      </c>
      <c r="D14" s="311" t="s">
        <v>87</v>
      </c>
      <c r="E14" s="312">
        <v>1</v>
      </c>
      <c r="F14" s="350">
        <v>2</v>
      </c>
      <c r="G14" s="351">
        <v>1</v>
      </c>
      <c r="H14" s="352"/>
      <c r="I14" s="353"/>
      <c r="J14" s="354">
        <v>4</v>
      </c>
      <c r="K14" s="312" t="s">
        <v>88</v>
      </c>
      <c r="L14" s="350"/>
      <c r="M14" s="351"/>
      <c r="N14" s="352"/>
      <c r="O14" s="353"/>
      <c r="P14" s="354"/>
      <c r="Q14" s="312"/>
      <c r="R14" s="56"/>
    </row>
    <row r="15" spans="1:18" ht="25.5">
      <c r="A15" s="393" t="s">
        <v>204</v>
      </c>
      <c r="B15" s="318" t="s">
        <v>208</v>
      </c>
      <c r="C15" s="311" t="s">
        <v>94</v>
      </c>
      <c r="D15" s="311" t="s">
        <v>87</v>
      </c>
      <c r="E15" s="312">
        <v>1</v>
      </c>
      <c r="F15" s="350"/>
      <c r="G15" s="351"/>
      <c r="H15" s="352">
        <v>2</v>
      </c>
      <c r="I15" s="353"/>
      <c r="J15" s="354">
        <v>2</v>
      </c>
      <c r="K15" s="312" t="s">
        <v>69</v>
      </c>
      <c r="L15" s="350"/>
      <c r="M15" s="351"/>
      <c r="N15" s="352"/>
      <c r="O15" s="353"/>
      <c r="P15" s="354"/>
      <c r="Q15" s="312"/>
      <c r="R15" s="56"/>
    </row>
    <row r="16" spans="1:18">
      <c r="A16" s="393" t="s">
        <v>178</v>
      </c>
      <c r="B16" s="318" t="s">
        <v>210</v>
      </c>
      <c r="C16" s="311" t="s">
        <v>94</v>
      </c>
      <c r="D16" s="311" t="s">
        <v>87</v>
      </c>
      <c r="E16" s="312">
        <v>1</v>
      </c>
      <c r="F16" s="350">
        <v>2</v>
      </c>
      <c r="G16" s="351">
        <v>1</v>
      </c>
      <c r="H16" s="352"/>
      <c r="I16" s="353"/>
      <c r="J16" s="354">
        <v>4</v>
      </c>
      <c r="K16" s="312" t="s">
        <v>88</v>
      </c>
      <c r="L16" s="350"/>
      <c r="M16" s="351"/>
      <c r="N16" s="352"/>
      <c r="O16" s="353"/>
      <c r="P16" s="354"/>
      <c r="Q16" s="312"/>
      <c r="R16" s="56"/>
    </row>
    <row r="17" spans="1:18">
      <c r="A17" s="393" t="s">
        <v>180</v>
      </c>
      <c r="B17" s="318" t="s">
        <v>212</v>
      </c>
      <c r="C17" s="311" t="s">
        <v>94</v>
      </c>
      <c r="D17" s="311" t="s">
        <v>87</v>
      </c>
      <c r="E17" s="312">
        <v>1</v>
      </c>
      <c r="F17" s="350">
        <v>2</v>
      </c>
      <c r="G17" s="351">
        <v>1</v>
      </c>
      <c r="H17" s="352"/>
      <c r="I17" s="353"/>
      <c r="J17" s="354">
        <v>4</v>
      </c>
      <c r="K17" s="312" t="s">
        <v>88</v>
      </c>
      <c r="L17" s="350"/>
      <c r="M17" s="351"/>
      <c r="N17" s="352"/>
      <c r="O17" s="353"/>
      <c r="P17" s="354"/>
      <c r="Q17" s="312"/>
      <c r="R17" s="56"/>
    </row>
    <row r="18" spans="1:18">
      <c r="A18" s="393" t="s">
        <v>182</v>
      </c>
      <c r="B18" s="318" t="s">
        <v>214</v>
      </c>
      <c r="C18" s="311" t="s">
        <v>94</v>
      </c>
      <c r="D18" s="311" t="s">
        <v>87</v>
      </c>
      <c r="E18" s="312">
        <v>1</v>
      </c>
      <c r="F18" s="350"/>
      <c r="G18" s="351"/>
      <c r="H18" s="352">
        <v>2</v>
      </c>
      <c r="I18" s="353"/>
      <c r="J18" s="354">
        <v>2</v>
      </c>
      <c r="K18" s="312" t="s">
        <v>69</v>
      </c>
      <c r="L18" s="350"/>
      <c r="M18" s="351"/>
      <c r="N18" s="352"/>
      <c r="O18" s="353"/>
      <c r="P18" s="354"/>
      <c r="Q18" s="312"/>
      <c r="R18" s="56"/>
    </row>
    <row r="19" spans="1:18">
      <c r="A19" s="403" t="s">
        <v>209</v>
      </c>
      <c r="B19" s="318" t="s">
        <v>216</v>
      </c>
      <c r="C19" s="311" t="s">
        <v>67</v>
      </c>
      <c r="D19" s="311" t="s">
        <v>107</v>
      </c>
      <c r="E19" s="312">
        <v>1</v>
      </c>
      <c r="F19" s="350">
        <v>1</v>
      </c>
      <c r="G19" s="351"/>
      <c r="H19" s="352"/>
      <c r="I19" s="353"/>
      <c r="J19" s="354">
        <v>2</v>
      </c>
      <c r="K19" s="312" t="s">
        <v>91</v>
      </c>
      <c r="L19" s="350"/>
      <c r="M19" s="351"/>
      <c r="N19" s="352"/>
      <c r="O19" s="353"/>
      <c r="P19" s="354"/>
      <c r="Q19" s="312"/>
      <c r="R19" s="56"/>
    </row>
    <row r="20" spans="1:18">
      <c r="A20" s="450" t="s">
        <v>235</v>
      </c>
      <c r="B20" s="318" t="s">
        <v>218</v>
      </c>
      <c r="C20" s="311" t="s">
        <v>67</v>
      </c>
      <c r="D20" s="311" t="s">
        <v>107</v>
      </c>
      <c r="E20" s="312">
        <v>2</v>
      </c>
      <c r="F20" s="350">
        <v>1</v>
      </c>
      <c r="G20" s="351"/>
      <c r="H20" s="352"/>
      <c r="I20" s="353"/>
      <c r="J20" s="354">
        <v>2</v>
      </c>
      <c r="K20" s="312" t="s">
        <v>91</v>
      </c>
      <c r="L20" s="350"/>
      <c r="M20" s="351"/>
      <c r="N20" s="352"/>
      <c r="O20" s="353"/>
      <c r="P20" s="354"/>
      <c r="Q20" s="312"/>
      <c r="R20" s="56"/>
    </row>
    <row r="21" spans="1:18">
      <c r="A21" s="435" t="s">
        <v>211</v>
      </c>
      <c r="B21" s="318" t="s">
        <v>220</v>
      </c>
      <c r="C21" s="311" t="s">
        <v>94</v>
      </c>
      <c r="D21" s="311" t="s">
        <v>107</v>
      </c>
      <c r="E21" s="312">
        <v>1</v>
      </c>
      <c r="F21" s="350">
        <v>1</v>
      </c>
      <c r="G21" s="351">
        <v>1</v>
      </c>
      <c r="H21" s="352"/>
      <c r="I21" s="353"/>
      <c r="J21" s="354">
        <v>2</v>
      </c>
      <c r="K21" s="312" t="s">
        <v>91</v>
      </c>
      <c r="L21" s="350"/>
      <c r="M21" s="351"/>
      <c r="N21" s="352"/>
      <c r="O21" s="353"/>
      <c r="P21" s="354"/>
      <c r="Q21" s="312"/>
      <c r="R21" s="56"/>
    </row>
    <row r="22" spans="1:18">
      <c r="A22" s="435" t="s">
        <v>213</v>
      </c>
      <c r="B22" s="318" t="s">
        <v>222</v>
      </c>
      <c r="C22" s="311" t="s">
        <v>94</v>
      </c>
      <c r="D22" s="311" t="s">
        <v>107</v>
      </c>
      <c r="E22" s="312">
        <v>2</v>
      </c>
      <c r="F22" s="350">
        <v>1</v>
      </c>
      <c r="G22" s="351">
        <v>1</v>
      </c>
      <c r="H22" s="352"/>
      <c r="I22" s="353"/>
      <c r="J22" s="354">
        <v>2</v>
      </c>
      <c r="K22" s="312" t="s">
        <v>91</v>
      </c>
      <c r="L22" s="350"/>
      <c r="M22" s="351"/>
      <c r="N22" s="352"/>
      <c r="O22" s="353"/>
      <c r="P22" s="354"/>
      <c r="Q22" s="312"/>
      <c r="R22" s="56"/>
    </row>
    <row r="23" spans="1:18">
      <c r="A23" s="435" t="s">
        <v>215</v>
      </c>
      <c r="B23" s="318" t="s">
        <v>239</v>
      </c>
      <c r="C23" s="311" t="s">
        <v>94</v>
      </c>
      <c r="D23" s="311" t="s">
        <v>107</v>
      </c>
      <c r="E23" s="312">
        <v>1</v>
      </c>
      <c r="F23" s="350">
        <v>1</v>
      </c>
      <c r="G23" s="351">
        <v>1</v>
      </c>
      <c r="H23" s="352"/>
      <c r="I23" s="353"/>
      <c r="J23" s="354">
        <v>2</v>
      </c>
      <c r="K23" s="312" t="s">
        <v>91</v>
      </c>
      <c r="L23" s="350"/>
      <c r="M23" s="351"/>
      <c r="N23" s="352"/>
      <c r="O23" s="353"/>
      <c r="P23" s="354"/>
      <c r="Q23" s="312"/>
      <c r="R23" s="56"/>
    </row>
    <row r="24" spans="1:18">
      <c r="A24" s="435" t="s">
        <v>217</v>
      </c>
      <c r="B24" s="318" t="s">
        <v>240</v>
      </c>
      <c r="C24" s="311" t="s">
        <v>94</v>
      </c>
      <c r="D24" s="311" t="s">
        <v>107</v>
      </c>
      <c r="E24" s="312">
        <v>2</v>
      </c>
      <c r="F24" s="350">
        <v>1</v>
      </c>
      <c r="G24" s="351">
        <v>1</v>
      </c>
      <c r="H24" s="352"/>
      <c r="I24" s="353"/>
      <c r="J24" s="354">
        <v>2</v>
      </c>
      <c r="K24" s="312" t="s">
        <v>91</v>
      </c>
      <c r="L24" s="350"/>
      <c r="M24" s="351"/>
      <c r="N24" s="352"/>
      <c r="O24" s="353"/>
      <c r="P24" s="354"/>
      <c r="Q24" s="312"/>
      <c r="R24" s="56"/>
    </row>
    <row r="25" spans="1:18" ht="30">
      <c r="A25" s="393" t="s">
        <v>219</v>
      </c>
      <c r="B25" s="318" t="s">
        <v>276</v>
      </c>
      <c r="C25" s="311" t="s">
        <v>94</v>
      </c>
      <c r="D25" s="311" t="s">
        <v>107</v>
      </c>
      <c r="E25" s="312">
        <v>1</v>
      </c>
      <c r="F25" s="350">
        <v>1</v>
      </c>
      <c r="G25" s="351">
        <v>1</v>
      </c>
      <c r="H25" s="352"/>
      <c r="I25" s="353"/>
      <c r="J25" s="354">
        <v>2</v>
      </c>
      <c r="K25" s="312" t="s">
        <v>69</v>
      </c>
      <c r="L25" s="350"/>
      <c r="M25" s="351"/>
      <c r="N25" s="352"/>
      <c r="O25" s="353"/>
      <c r="P25" s="354"/>
      <c r="Q25" s="312"/>
      <c r="R25" s="56"/>
    </row>
    <row r="26" spans="1:18" ht="27.75">
      <c r="A26" s="393" t="s">
        <v>221</v>
      </c>
      <c r="B26" s="318" t="s">
        <v>281</v>
      </c>
      <c r="C26" s="311" t="s">
        <v>94</v>
      </c>
      <c r="D26" s="311" t="s">
        <v>107</v>
      </c>
      <c r="E26" s="312">
        <v>2</v>
      </c>
      <c r="F26" s="350">
        <v>1</v>
      </c>
      <c r="G26" s="351">
        <v>1</v>
      </c>
      <c r="H26" s="352"/>
      <c r="I26" s="353"/>
      <c r="J26" s="354">
        <v>2</v>
      </c>
      <c r="K26" s="312" t="s">
        <v>69</v>
      </c>
      <c r="L26" s="350"/>
      <c r="M26" s="351"/>
      <c r="N26" s="352"/>
      <c r="O26" s="353"/>
      <c r="P26" s="354"/>
      <c r="Q26" s="312"/>
      <c r="R26" s="56"/>
    </row>
    <row r="27" spans="1:18">
      <c r="A27" s="393" t="s">
        <v>223</v>
      </c>
      <c r="B27" s="318" t="s">
        <v>259</v>
      </c>
      <c r="C27" s="311" t="s">
        <v>68</v>
      </c>
      <c r="D27" s="311" t="s">
        <v>87</v>
      </c>
      <c r="E27" s="312">
        <v>1</v>
      </c>
      <c r="F27" s="350"/>
      <c r="G27" s="351"/>
      <c r="H27" s="352"/>
      <c r="I27" s="353"/>
      <c r="J27" s="354"/>
      <c r="K27" s="312"/>
      <c r="L27" s="350">
        <v>1</v>
      </c>
      <c r="M27" s="351">
        <v>1</v>
      </c>
      <c r="N27" s="352"/>
      <c r="O27" s="353"/>
      <c r="P27" s="354">
        <v>2</v>
      </c>
      <c r="Q27" s="312" t="s">
        <v>88</v>
      </c>
      <c r="R27" s="56"/>
    </row>
    <row r="28" spans="1:18">
      <c r="A28" s="393" t="s">
        <v>224</v>
      </c>
      <c r="B28" s="318" t="s">
        <v>260</v>
      </c>
      <c r="C28" s="404" t="s">
        <v>94</v>
      </c>
      <c r="D28" s="311" t="s">
        <v>107</v>
      </c>
      <c r="E28" s="399">
        <v>1</v>
      </c>
      <c r="F28" s="372"/>
      <c r="G28" s="373"/>
      <c r="H28" s="374"/>
      <c r="I28" s="375"/>
      <c r="J28" s="376"/>
      <c r="K28" s="399"/>
      <c r="L28" s="372">
        <v>2</v>
      </c>
      <c r="M28" s="373">
        <v>1</v>
      </c>
      <c r="N28" s="374"/>
      <c r="O28" s="375"/>
      <c r="P28" s="354">
        <v>3</v>
      </c>
      <c r="Q28" s="312" t="s">
        <v>88</v>
      </c>
      <c r="R28" s="56"/>
    </row>
    <row r="29" spans="1:18">
      <c r="A29" s="393" t="s">
        <v>236</v>
      </c>
      <c r="B29" s="318" t="s">
        <v>261</v>
      </c>
      <c r="C29" s="404" t="s">
        <v>94</v>
      </c>
      <c r="D29" s="311" t="s">
        <v>107</v>
      </c>
      <c r="E29" s="399">
        <v>2</v>
      </c>
      <c r="F29" s="372"/>
      <c r="G29" s="373"/>
      <c r="H29" s="374"/>
      <c r="I29" s="375"/>
      <c r="J29" s="376"/>
      <c r="K29" s="399"/>
      <c r="L29" s="372">
        <v>2</v>
      </c>
      <c r="M29" s="373">
        <v>1</v>
      </c>
      <c r="N29" s="374"/>
      <c r="O29" s="375"/>
      <c r="P29" s="354">
        <v>3</v>
      </c>
      <c r="Q29" s="312" t="s">
        <v>88</v>
      </c>
      <c r="R29" s="56"/>
    </row>
    <row r="30" spans="1:18">
      <c r="A30" s="403" t="s">
        <v>225</v>
      </c>
      <c r="B30" s="318" t="s">
        <v>262</v>
      </c>
      <c r="C30" s="311" t="s">
        <v>94</v>
      </c>
      <c r="D30" s="311" t="s">
        <v>107</v>
      </c>
      <c r="E30" s="312">
        <v>1</v>
      </c>
      <c r="F30" s="350"/>
      <c r="G30" s="351"/>
      <c r="H30" s="352"/>
      <c r="I30" s="353"/>
      <c r="J30" s="354"/>
      <c r="K30" s="312"/>
      <c r="L30" s="350">
        <v>2</v>
      </c>
      <c r="M30" s="351">
        <v>1</v>
      </c>
      <c r="N30" s="352"/>
      <c r="O30" s="353"/>
      <c r="P30" s="354">
        <v>3</v>
      </c>
      <c r="Q30" s="312" t="s">
        <v>88</v>
      </c>
      <c r="R30" s="56"/>
    </row>
    <row r="31" spans="1:18">
      <c r="A31" s="403" t="s">
        <v>231</v>
      </c>
      <c r="B31" s="318" t="s">
        <v>263</v>
      </c>
      <c r="C31" s="311" t="s">
        <v>94</v>
      </c>
      <c r="D31" s="311" t="s">
        <v>107</v>
      </c>
      <c r="E31" s="312">
        <v>2</v>
      </c>
      <c r="F31" s="350"/>
      <c r="G31" s="351"/>
      <c r="H31" s="352"/>
      <c r="I31" s="353"/>
      <c r="J31" s="354"/>
      <c r="K31" s="312"/>
      <c r="L31" s="350">
        <v>2</v>
      </c>
      <c r="M31" s="351">
        <v>1</v>
      </c>
      <c r="N31" s="352"/>
      <c r="O31" s="353"/>
      <c r="P31" s="354">
        <v>3</v>
      </c>
      <c r="Q31" s="312" t="s">
        <v>88</v>
      </c>
      <c r="R31" s="56"/>
    </row>
    <row r="32" spans="1:18" ht="25.5">
      <c r="A32" s="393" t="s">
        <v>237</v>
      </c>
      <c r="B32" s="318" t="s">
        <v>264</v>
      </c>
      <c r="C32" s="311" t="s">
        <v>94</v>
      </c>
      <c r="D32" s="311" t="s">
        <v>87</v>
      </c>
      <c r="E32" s="312">
        <v>1</v>
      </c>
      <c r="F32" s="350"/>
      <c r="G32" s="351"/>
      <c r="H32" s="352"/>
      <c r="I32" s="353"/>
      <c r="J32" s="354"/>
      <c r="K32" s="312"/>
      <c r="L32" s="350"/>
      <c r="M32" s="351"/>
      <c r="N32" s="352">
        <v>2</v>
      </c>
      <c r="O32" s="353"/>
      <c r="P32" s="354">
        <v>2</v>
      </c>
      <c r="Q32" s="312" t="s">
        <v>69</v>
      </c>
      <c r="R32" s="56"/>
    </row>
    <row r="33" spans="1:18">
      <c r="A33" s="393" t="s">
        <v>226</v>
      </c>
      <c r="B33" s="318" t="s">
        <v>265</v>
      </c>
      <c r="C33" s="311" t="s">
        <v>94</v>
      </c>
      <c r="D33" s="311" t="s">
        <v>87</v>
      </c>
      <c r="E33" s="312">
        <v>1</v>
      </c>
      <c r="F33" s="350"/>
      <c r="G33" s="351"/>
      <c r="H33" s="352"/>
      <c r="I33" s="353"/>
      <c r="J33" s="354"/>
      <c r="K33" s="312"/>
      <c r="L33" s="350">
        <v>2</v>
      </c>
      <c r="M33" s="351">
        <v>1</v>
      </c>
      <c r="N33" s="352"/>
      <c r="O33" s="353"/>
      <c r="P33" s="354">
        <v>2</v>
      </c>
      <c r="Q33" s="312" t="s">
        <v>88</v>
      </c>
      <c r="R33" s="56"/>
    </row>
    <row r="34" spans="1:18">
      <c r="A34" s="393" t="s">
        <v>180</v>
      </c>
      <c r="B34" s="318" t="s">
        <v>266</v>
      </c>
      <c r="C34" s="311" t="s">
        <v>94</v>
      </c>
      <c r="D34" s="311" t="s">
        <v>87</v>
      </c>
      <c r="E34" s="312">
        <v>1</v>
      </c>
      <c r="F34" s="350"/>
      <c r="G34" s="351"/>
      <c r="H34" s="352"/>
      <c r="I34" s="353"/>
      <c r="J34" s="354"/>
      <c r="K34" s="312"/>
      <c r="L34" s="350">
        <v>2</v>
      </c>
      <c r="M34" s="351">
        <v>1</v>
      </c>
      <c r="N34" s="352"/>
      <c r="O34" s="353"/>
      <c r="P34" s="354">
        <v>2</v>
      </c>
      <c r="Q34" s="312" t="s">
        <v>88</v>
      </c>
      <c r="R34" s="56"/>
    </row>
    <row r="35" spans="1:18">
      <c r="A35" s="393" t="s">
        <v>182</v>
      </c>
      <c r="B35" s="318" t="s">
        <v>267</v>
      </c>
      <c r="C35" s="311" t="s">
        <v>94</v>
      </c>
      <c r="D35" s="311" t="s">
        <v>87</v>
      </c>
      <c r="E35" s="312">
        <v>1</v>
      </c>
      <c r="F35" s="350"/>
      <c r="G35" s="351"/>
      <c r="H35" s="352"/>
      <c r="I35" s="353"/>
      <c r="J35" s="354"/>
      <c r="K35" s="312"/>
      <c r="L35" s="350"/>
      <c r="M35" s="351"/>
      <c r="N35" s="352">
        <v>2</v>
      </c>
      <c r="O35" s="353"/>
      <c r="P35" s="354">
        <v>2</v>
      </c>
      <c r="Q35" s="312" t="s">
        <v>69</v>
      </c>
      <c r="R35" s="56"/>
    </row>
    <row r="36" spans="1:18">
      <c r="A36" s="435" t="s">
        <v>213</v>
      </c>
      <c r="B36" s="318" t="s">
        <v>268</v>
      </c>
      <c r="C36" s="404" t="s">
        <v>67</v>
      </c>
      <c r="D36" s="311" t="s">
        <v>107</v>
      </c>
      <c r="E36" s="312">
        <v>1</v>
      </c>
      <c r="F36" s="350"/>
      <c r="G36" s="351"/>
      <c r="H36" s="352"/>
      <c r="I36" s="353"/>
      <c r="J36" s="354"/>
      <c r="K36" s="312"/>
      <c r="L36" s="350">
        <v>1</v>
      </c>
      <c r="M36" s="351">
        <v>1</v>
      </c>
      <c r="N36" s="352"/>
      <c r="O36" s="353"/>
      <c r="P36" s="354">
        <v>1</v>
      </c>
      <c r="Q36" s="312" t="s">
        <v>91</v>
      </c>
      <c r="R36" s="56"/>
    </row>
    <row r="37" spans="1:18">
      <c r="A37" s="435" t="s">
        <v>211</v>
      </c>
      <c r="B37" s="318" t="s">
        <v>229</v>
      </c>
      <c r="C37" s="404" t="s">
        <v>67</v>
      </c>
      <c r="D37" s="311" t="s">
        <v>107</v>
      </c>
      <c r="E37" s="312">
        <v>2</v>
      </c>
      <c r="F37" s="350"/>
      <c r="G37" s="351"/>
      <c r="H37" s="352"/>
      <c r="I37" s="353"/>
      <c r="J37" s="354"/>
      <c r="K37" s="312"/>
      <c r="L37" s="350">
        <v>1</v>
      </c>
      <c r="M37" s="351">
        <v>1</v>
      </c>
      <c r="N37" s="352"/>
      <c r="O37" s="353"/>
      <c r="P37" s="354">
        <v>1</v>
      </c>
      <c r="Q37" s="312" t="s">
        <v>91</v>
      </c>
      <c r="R37" s="56"/>
    </row>
    <row r="38" spans="1:18">
      <c r="A38" s="435" t="s">
        <v>217</v>
      </c>
      <c r="B38" s="318" t="s">
        <v>199</v>
      </c>
      <c r="C38" s="404" t="s">
        <v>67</v>
      </c>
      <c r="D38" s="311" t="s">
        <v>107</v>
      </c>
      <c r="E38" s="312">
        <v>1</v>
      </c>
      <c r="F38" s="350"/>
      <c r="G38" s="351"/>
      <c r="H38" s="352"/>
      <c r="I38" s="353"/>
      <c r="J38" s="354"/>
      <c r="K38" s="312"/>
      <c r="L38" s="350">
        <v>1</v>
      </c>
      <c r="M38" s="351">
        <v>1</v>
      </c>
      <c r="N38" s="352"/>
      <c r="O38" s="353"/>
      <c r="P38" s="354">
        <v>1</v>
      </c>
      <c r="Q38" s="312" t="s">
        <v>91</v>
      </c>
      <c r="R38" s="56"/>
    </row>
    <row r="39" spans="1:18">
      <c r="A39" s="435" t="s">
        <v>215</v>
      </c>
      <c r="B39" s="318" t="s">
        <v>200</v>
      </c>
      <c r="C39" s="404" t="s">
        <v>67</v>
      </c>
      <c r="D39" s="311" t="s">
        <v>107</v>
      </c>
      <c r="E39" s="312">
        <v>2</v>
      </c>
      <c r="F39" s="350"/>
      <c r="G39" s="351"/>
      <c r="H39" s="352"/>
      <c r="I39" s="353"/>
      <c r="J39" s="354"/>
      <c r="K39" s="312"/>
      <c r="L39" s="350">
        <v>1</v>
      </c>
      <c r="M39" s="351">
        <v>1</v>
      </c>
      <c r="N39" s="352"/>
      <c r="O39" s="353"/>
      <c r="P39" s="354">
        <v>1</v>
      </c>
      <c r="Q39" s="312" t="s">
        <v>91</v>
      </c>
      <c r="R39" s="56"/>
    </row>
    <row r="40" spans="1:18" ht="30">
      <c r="A40" s="393" t="s">
        <v>219</v>
      </c>
      <c r="B40" s="318" t="s">
        <v>241</v>
      </c>
      <c r="C40" s="311" t="s">
        <v>94</v>
      </c>
      <c r="D40" s="311" t="s">
        <v>107</v>
      </c>
      <c r="E40" s="312">
        <v>1</v>
      </c>
      <c r="F40" s="350"/>
      <c r="G40" s="351"/>
      <c r="H40" s="352"/>
      <c r="I40" s="353"/>
      <c r="J40" s="354"/>
      <c r="K40" s="312"/>
      <c r="L40" s="350">
        <v>1</v>
      </c>
      <c r="M40" s="351">
        <v>1</v>
      </c>
      <c r="N40" s="352"/>
      <c r="O40" s="353"/>
      <c r="P40" s="354">
        <v>2</v>
      </c>
      <c r="Q40" s="312" t="s">
        <v>69</v>
      </c>
      <c r="R40" s="56"/>
    </row>
    <row r="41" spans="1:18" ht="27.75">
      <c r="A41" s="393" t="s">
        <v>221</v>
      </c>
      <c r="B41" s="318" t="s">
        <v>242</v>
      </c>
      <c r="C41" s="311" t="s">
        <v>94</v>
      </c>
      <c r="D41" s="311" t="s">
        <v>107</v>
      </c>
      <c r="E41" s="312">
        <v>2</v>
      </c>
      <c r="F41" s="350"/>
      <c r="G41" s="351"/>
      <c r="H41" s="352"/>
      <c r="I41" s="353"/>
      <c r="J41" s="354"/>
      <c r="K41" s="312"/>
      <c r="L41" s="350">
        <v>1</v>
      </c>
      <c r="M41" s="351">
        <v>1</v>
      </c>
      <c r="N41" s="352"/>
      <c r="O41" s="353"/>
      <c r="P41" s="354">
        <v>2</v>
      </c>
      <c r="Q41" s="312" t="s">
        <v>69</v>
      </c>
      <c r="R41" s="56"/>
    </row>
    <row r="42" spans="1:18">
      <c r="A42" s="403" t="s">
        <v>228</v>
      </c>
      <c r="B42" s="318" t="s">
        <v>243</v>
      </c>
      <c r="C42" s="311" t="s">
        <v>68</v>
      </c>
      <c r="D42" s="311" t="s">
        <v>87</v>
      </c>
      <c r="E42" s="452">
        <v>2</v>
      </c>
      <c r="F42" s="350"/>
      <c r="G42" s="351"/>
      <c r="H42" s="352"/>
      <c r="I42" s="353"/>
      <c r="J42" s="354"/>
      <c r="K42" s="312"/>
      <c r="L42" s="350"/>
      <c r="M42" s="351"/>
      <c r="N42" s="352"/>
      <c r="O42" s="353">
        <v>4</v>
      </c>
      <c r="P42" s="354">
        <v>10</v>
      </c>
      <c r="Q42" s="312" t="s">
        <v>91</v>
      </c>
      <c r="R42" s="56"/>
    </row>
    <row r="43" spans="1:18">
      <c r="A43" s="436"/>
      <c r="B43" s="311"/>
      <c r="C43" s="311"/>
      <c r="D43" s="311"/>
      <c r="E43" s="311"/>
      <c r="F43" s="409"/>
      <c r="G43" s="351"/>
      <c r="H43" s="352"/>
      <c r="I43" s="410"/>
      <c r="J43" s="411"/>
      <c r="K43" s="311"/>
      <c r="L43" s="409"/>
      <c r="M43" s="351"/>
      <c r="N43" s="352"/>
      <c r="O43" s="410"/>
      <c r="P43" s="411"/>
      <c r="Q43" s="312"/>
      <c r="R43" s="56"/>
    </row>
    <row r="44" spans="1:18">
      <c r="A44" s="400" t="s">
        <v>230</v>
      </c>
      <c r="B44" s="401"/>
      <c r="C44" s="401"/>
      <c r="D44" s="401"/>
      <c r="E44" s="401"/>
      <c r="F44" s="437"/>
      <c r="G44" s="406"/>
      <c r="H44" s="407"/>
      <c r="I44" s="438"/>
      <c r="J44" s="439"/>
      <c r="K44" s="401"/>
      <c r="L44" s="437"/>
      <c r="M44" s="406"/>
      <c r="N44" s="407"/>
      <c r="O44" s="438"/>
      <c r="P44" s="439">
        <v>10</v>
      </c>
      <c r="Q44" s="402"/>
      <c r="R44" s="56"/>
    </row>
    <row r="45" spans="1:18" ht="15.75" thickBot="1">
      <c r="A45" s="440"/>
      <c r="B45" s="441"/>
      <c r="C45" s="442"/>
      <c r="D45" s="442"/>
      <c r="E45" s="443"/>
      <c r="F45" s="111"/>
      <c r="G45" s="444"/>
      <c r="H45" s="445"/>
      <c r="I45" s="446"/>
      <c r="J45" s="447"/>
      <c r="K45" s="443"/>
      <c r="L45" s="111"/>
      <c r="M45" s="444"/>
      <c r="N45" s="445"/>
      <c r="O45" s="446"/>
      <c r="P45" s="447"/>
      <c r="Q45" s="443"/>
      <c r="R45" s="56"/>
    </row>
    <row r="46" spans="1:18" ht="15.75" thickBot="1">
      <c r="A46" s="57" t="s">
        <v>19</v>
      </c>
      <c r="B46" s="58"/>
      <c r="C46" s="58"/>
      <c r="D46" s="58"/>
      <c r="E46" s="59"/>
      <c r="F46" s="60">
        <f>SUMIFS(F12:F45,$E12:$E45,"=1")</f>
        <v>14</v>
      </c>
      <c r="G46" s="61">
        <f>SUMIFS(G12:G45,$E12:$E45,"=1")</f>
        <v>8</v>
      </c>
      <c r="H46" s="62">
        <f>SUMIFS(H12:H45,$E12:$E45,"=1")</f>
        <v>4</v>
      </c>
      <c r="I46" s="63">
        <f>SUMIFS(I12:I45,$E12:$E45,"=1")</f>
        <v>0</v>
      </c>
      <c r="J46" s="64">
        <v>30</v>
      </c>
      <c r="K46" s="59"/>
      <c r="L46" s="60">
        <f>SUMIFS(L12:L45,$E12:$E45,"=1")</f>
        <v>12</v>
      </c>
      <c r="M46" s="61">
        <f>SUMIFS(M12:M45,$E12:$E45,"=1")</f>
        <v>8</v>
      </c>
      <c r="N46" s="62">
        <f>SUMIFS(N12:N45,$E12:$E45,"=1")</f>
        <v>4</v>
      </c>
      <c r="O46" s="63">
        <f>SUMIFS(O12:O45,$E12:$E45,"=1")</f>
        <v>0</v>
      </c>
      <c r="P46" s="247">
        <f>SUMIFS(P12:P45,$E12:$E45,"=1")+SUMIFS(P12:P45,$D12:$D45,"=DO",$E12:$E45,"=2")</f>
        <v>30</v>
      </c>
      <c r="Q46" s="59"/>
      <c r="R46" s="240"/>
    </row>
    <row r="47" spans="1:18" ht="15.75" thickBot="1">
      <c r="A47" s="65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242"/>
    </row>
    <row r="48" spans="1:18" ht="15" customHeight="1" thickBot="1">
      <c r="A48" s="485" t="s">
        <v>38</v>
      </c>
      <c r="B48" s="486"/>
      <c r="C48" s="66"/>
      <c r="D48" s="66"/>
      <c r="E48" s="66"/>
      <c r="F48" s="67"/>
      <c r="G48" s="68"/>
      <c r="H48" s="69"/>
      <c r="I48" s="70"/>
      <c r="J48" s="71"/>
      <c r="K48" s="66"/>
      <c r="L48" s="67"/>
      <c r="M48" s="68"/>
      <c r="N48" s="69"/>
      <c r="O48" s="70"/>
      <c r="P48" s="71"/>
      <c r="Q48" s="66"/>
      <c r="R48" s="72"/>
    </row>
    <row r="49" spans="1:18" ht="25.5">
      <c r="A49" s="393" t="s">
        <v>70</v>
      </c>
      <c r="B49" s="318" t="s">
        <v>277</v>
      </c>
      <c r="C49" s="311" t="s">
        <v>94</v>
      </c>
      <c r="D49" s="311" t="s">
        <v>68</v>
      </c>
      <c r="E49" s="312">
        <v>0</v>
      </c>
      <c r="F49" s="350"/>
      <c r="G49" s="351"/>
      <c r="H49" s="352">
        <v>2</v>
      </c>
      <c r="I49" s="353"/>
      <c r="J49" s="354">
        <v>2</v>
      </c>
      <c r="K49" s="312" t="s">
        <v>69</v>
      </c>
      <c r="L49" s="350"/>
      <c r="M49" s="351"/>
      <c r="N49" s="352">
        <v>2</v>
      </c>
      <c r="O49" s="353"/>
      <c r="P49" s="354">
        <v>2</v>
      </c>
      <c r="Q49" s="312" t="s">
        <v>69</v>
      </c>
      <c r="R49" s="276"/>
    </row>
    <row r="50" spans="1:18" ht="25.5">
      <c r="A50" s="400" t="s">
        <v>171</v>
      </c>
      <c r="B50" s="318" t="s">
        <v>282</v>
      </c>
      <c r="C50" s="401" t="s">
        <v>94</v>
      </c>
      <c r="D50" s="401" t="s">
        <v>68</v>
      </c>
      <c r="E50" s="402">
        <v>2</v>
      </c>
      <c r="F50" s="405">
        <v>2</v>
      </c>
      <c r="G50" s="406">
        <v>1</v>
      </c>
      <c r="H50" s="407"/>
      <c r="I50" s="412"/>
      <c r="J50" s="408">
        <v>2</v>
      </c>
      <c r="K50" s="402" t="s">
        <v>69</v>
      </c>
      <c r="L50" s="405">
        <v>2</v>
      </c>
      <c r="M50" s="406">
        <v>1</v>
      </c>
      <c r="N50" s="407"/>
      <c r="O50" s="412"/>
      <c r="P50" s="408">
        <v>2</v>
      </c>
      <c r="Q50" s="402" t="s">
        <v>69</v>
      </c>
      <c r="R50" s="454"/>
    </row>
    <row r="51" spans="1:18">
      <c r="A51" s="226" t="s">
        <v>292</v>
      </c>
      <c r="B51" s="318" t="s">
        <v>296</v>
      </c>
      <c r="C51" s="224" t="s">
        <v>94</v>
      </c>
      <c r="D51" s="224" t="s">
        <v>68</v>
      </c>
      <c r="E51" s="225">
        <v>1</v>
      </c>
      <c r="F51" s="9">
        <v>2</v>
      </c>
      <c r="G51" s="10">
        <v>2</v>
      </c>
      <c r="H51" s="11"/>
      <c r="I51" s="12"/>
      <c r="J51" s="13">
        <v>5</v>
      </c>
      <c r="K51" s="225" t="s">
        <v>88</v>
      </c>
      <c r="L51" s="9"/>
      <c r="M51" s="10"/>
      <c r="N51" s="11"/>
      <c r="O51" s="12"/>
      <c r="P51" s="13"/>
      <c r="Q51" s="225"/>
      <c r="R51" s="454"/>
    </row>
    <row r="52" spans="1:18" ht="30">
      <c r="A52" s="226" t="s">
        <v>293</v>
      </c>
      <c r="B52" s="318" t="s">
        <v>297</v>
      </c>
      <c r="C52" s="224" t="s">
        <v>94</v>
      </c>
      <c r="D52" s="224" t="s">
        <v>68</v>
      </c>
      <c r="E52" s="225">
        <v>1</v>
      </c>
      <c r="F52" s="9"/>
      <c r="G52" s="10"/>
      <c r="H52" s="11"/>
      <c r="I52" s="12">
        <v>3</v>
      </c>
      <c r="J52" s="13">
        <v>3</v>
      </c>
      <c r="K52" s="225" t="s">
        <v>91</v>
      </c>
      <c r="L52" s="9"/>
      <c r="M52" s="10"/>
      <c r="N52" s="11"/>
      <c r="O52" s="12"/>
      <c r="P52" s="13"/>
      <c r="Q52" s="225"/>
      <c r="R52" s="454"/>
    </row>
    <row r="53" spans="1:18">
      <c r="A53" s="226" t="s">
        <v>294</v>
      </c>
      <c r="B53" s="318" t="s">
        <v>298</v>
      </c>
      <c r="C53" s="224" t="s">
        <v>67</v>
      </c>
      <c r="D53" s="224" t="s">
        <v>68</v>
      </c>
      <c r="E53" s="225">
        <v>1</v>
      </c>
      <c r="F53" s="455">
        <v>1</v>
      </c>
      <c r="G53" s="456">
        <v>1</v>
      </c>
      <c r="H53" s="457"/>
      <c r="I53" s="458"/>
      <c r="J53" s="17">
        <v>3</v>
      </c>
      <c r="K53" s="15" t="s">
        <v>91</v>
      </c>
      <c r="L53" s="16"/>
      <c r="M53" s="456"/>
      <c r="N53" s="457"/>
      <c r="O53" s="458"/>
      <c r="P53" s="13"/>
      <c r="Q53" s="8"/>
      <c r="R53" s="454"/>
    </row>
    <row r="54" spans="1:18">
      <c r="A54" s="459" t="s">
        <v>295</v>
      </c>
      <c r="B54" s="318" t="s">
        <v>299</v>
      </c>
      <c r="C54" s="224" t="s">
        <v>94</v>
      </c>
      <c r="D54" s="224" t="s">
        <v>68</v>
      </c>
      <c r="E54" s="225">
        <v>1</v>
      </c>
      <c r="F54" s="455"/>
      <c r="G54" s="456"/>
      <c r="H54" s="457"/>
      <c r="I54" s="458"/>
      <c r="J54" s="17"/>
      <c r="K54" s="15"/>
      <c r="L54" s="16">
        <v>1</v>
      </c>
      <c r="M54" s="456">
        <v>1</v>
      </c>
      <c r="N54" s="457"/>
      <c r="O54" s="458"/>
      <c r="P54" s="13">
        <v>2</v>
      </c>
      <c r="Q54" s="8" t="s">
        <v>91</v>
      </c>
      <c r="R54" s="454"/>
    </row>
    <row r="55" spans="1:18" ht="30.75" thickBot="1">
      <c r="A55" s="460" t="s">
        <v>293</v>
      </c>
      <c r="B55" s="318" t="s">
        <v>300</v>
      </c>
      <c r="C55" s="224" t="s">
        <v>94</v>
      </c>
      <c r="D55" s="224" t="s">
        <v>68</v>
      </c>
      <c r="E55" s="225">
        <v>1</v>
      </c>
      <c r="F55" s="455"/>
      <c r="G55" s="456"/>
      <c r="H55" s="457"/>
      <c r="I55" s="458"/>
      <c r="J55" s="17"/>
      <c r="K55" s="15"/>
      <c r="L55" s="16"/>
      <c r="M55" s="456"/>
      <c r="N55" s="457"/>
      <c r="O55" s="458">
        <v>3</v>
      </c>
      <c r="P55" s="13">
        <v>2</v>
      </c>
      <c r="Q55" s="8" t="s">
        <v>91</v>
      </c>
      <c r="R55" s="56"/>
    </row>
    <row r="56" spans="1:18" ht="15" customHeight="1" thickBot="1">
      <c r="A56" s="78" t="s">
        <v>19</v>
      </c>
      <c r="B56" s="79"/>
      <c r="C56" s="79"/>
      <c r="D56" s="79"/>
      <c r="E56" s="80"/>
      <c r="F56" s="81">
        <f>SUMIFS(F55:F55,$D55:$D55,"=DF")</f>
        <v>0</v>
      </c>
      <c r="G56" s="82">
        <f>SUMIFS(G55:G55,$D55:$D55,"=DF")</f>
        <v>0</v>
      </c>
      <c r="H56" s="83">
        <f>SUMIFS(H55:H55,$D55:$D55,"=DF")</f>
        <v>0</v>
      </c>
      <c r="I56" s="84">
        <f>SUMIFS(I55:I55,$D55:$D55,"=DF")</f>
        <v>0</v>
      </c>
      <c r="J56" s="85">
        <f>SUMIFS(J55:J55,$D55:$D55,"=DF")</f>
        <v>0</v>
      </c>
      <c r="K56" s="86"/>
      <c r="L56" s="81">
        <f>SUMIFS(L55:L55,$D55:$D55,"=DF")</f>
        <v>0</v>
      </c>
      <c r="M56" s="82">
        <f>SUMIFS(M55:M55,$D55:$D55,"=DF")</f>
        <v>0</v>
      </c>
      <c r="N56" s="83">
        <f>SUMIFS(N55:N55,$D55:$D55,"=DF")</f>
        <v>0</v>
      </c>
      <c r="O56" s="84">
        <f>SUMIFS(O55:O55,$D55:$D55,"=DF")</f>
        <v>3</v>
      </c>
      <c r="P56" s="85">
        <f>SUMIFS(P55:P55,$D55:$D55,"=DF")</f>
        <v>2</v>
      </c>
      <c r="Q56" s="87"/>
      <c r="R56" s="87"/>
    </row>
    <row r="57" spans="1:18">
      <c r="A57" s="216"/>
      <c r="B57" s="217"/>
      <c r="C57" s="217"/>
      <c r="D57" s="217"/>
      <c r="E57" s="217"/>
      <c r="F57" s="218"/>
      <c r="G57" s="219"/>
      <c r="H57" s="220"/>
      <c r="I57" s="221"/>
      <c r="J57" s="222"/>
      <c r="K57" s="217"/>
      <c r="L57" s="218"/>
      <c r="M57" s="219"/>
      <c r="N57" s="220"/>
      <c r="O57" s="221"/>
      <c r="P57" s="222"/>
      <c r="Q57" s="217"/>
    </row>
    <row r="58" spans="1:18">
      <c r="A58" s="420" t="s">
        <v>153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13"/>
    </row>
    <row r="59" spans="1:18">
      <c r="A59" s="420" t="s">
        <v>154</v>
      </c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13"/>
    </row>
    <row r="60" spans="1:18">
      <c r="A60" s="420" t="s">
        <v>155</v>
      </c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13"/>
    </row>
    <row r="61" spans="1:18">
      <c r="A61" s="420" t="s">
        <v>156</v>
      </c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13"/>
    </row>
    <row r="62" spans="1:18">
      <c r="A62" s="420" t="s">
        <v>157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13"/>
    </row>
    <row r="63" spans="1:18">
      <c r="A63" s="418"/>
      <c r="B63" s="33"/>
      <c r="C63" s="33"/>
      <c r="D63" s="33"/>
      <c r="E63" s="33"/>
      <c r="F63" s="419"/>
      <c r="G63" s="29"/>
      <c r="H63" s="30"/>
      <c r="I63" s="31"/>
      <c r="J63" s="215"/>
      <c r="K63" s="33"/>
      <c r="L63" s="419"/>
      <c r="M63" s="29"/>
      <c r="N63" s="30"/>
      <c r="O63" s="31"/>
      <c r="P63" s="215"/>
      <c r="Q63" s="33"/>
      <c r="R63" s="413"/>
    </row>
    <row r="64" spans="1:18">
      <c r="A64" s="422" t="s">
        <v>158</v>
      </c>
      <c r="B64" s="33"/>
      <c r="C64" s="33"/>
      <c r="D64" s="33"/>
      <c r="E64" s="33"/>
      <c r="F64" s="419"/>
      <c r="G64" s="29"/>
      <c r="H64" s="30"/>
      <c r="I64" s="31"/>
      <c r="J64" s="215"/>
      <c r="K64" s="33"/>
      <c r="L64" s="419"/>
      <c r="M64" s="29"/>
      <c r="N64" s="30"/>
      <c r="O64" s="31"/>
      <c r="P64" s="215"/>
      <c r="Q64" s="33"/>
      <c r="R64" s="413"/>
    </row>
    <row r="65" spans="1:18">
      <c r="A65" s="423" t="s">
        <v>253</v>
      </c>
      <c r="B65" s="33"/>
      <c r="C65" s="33"/>
      <c r="D65" s="33"/>
      <c r="E65" s="33"/>
      <c r="F65" s="419"/>
      <c r="G65" s="29"/>
      <c r="H65" s="30"/>
      <c r="I65" s="31"/>
      <c r="J65" s="215"/>
      <c r="K65" s="33"/>
      <c r="L65" s="419"/>
      <c r="M65" s="29"/>
      <c r="N65" s="30"/>
      <c r="O65" s="31"/>
      <c r="P65" s="215"/>
      <c r="Q65" s="33"/>
      <c r="R65" s="413"/>
    </row>
    <row r="66" spans="1:18">
      <c r="A66" s="423" t="s">
        <v>252</v>
      </c>
      <c r="B66" s="33"/>
      <c r="C66" s="33"/>
      <c r="D66" s="33"/>
      <c r="E66" s="33"/>
      <c r="F66" s="419"/>
      <c r="G66" s="29"/>
      <c r="H66" s="30"/>
      <c r="I66" s="31"/>
      <c r="J66" s="215"/>
      <c r="K66" s="33"/>
      <c r="L66" s="419"/>
      <c r="M66" s="29"/>
      <c r="N66" s="30"/>
      <c r="O66" s="31"/>
      <c r="P66" s="215"/>
      <c r="Q66" s="33"/>
      <c r="R66" s="413"/>
    </row>
    <row r="67" spans="1:18">
      <c r="A67" s="423" t="s">
        <v>159</v>
      </c>
      <c r="B67" s="33"/>
      <c r="C67" s="33"/>
      <c r="D67" s="33"/>
      <c r="E67" s="33"/>
      <c r="F67" s="419"/>
      <c r="G67" s="29"/>
      <c r="H67" s="30"/>
      <c r="I67" s="31"/>
      <c r="J67" s="215"/>
      <c r="K67" s="33"/>
      <c r="L67" s="419"/>
      <c r="M67" s="29"/>
      <c r="N67" s="30"/>
      <c r="O67" s="31"/>
      <c r="P67" s="215"/>
      <c r="Q67" s="33"/>
      <c r="R67" s="413"/>
    </row>
    <row r="68" spans="1:18">
      <c r="A68" s="423" t="s">
        <v>160</v>
      </c>
      <c r="B68" s="33"/>
      <c r="C68" s="33"/>
      <c r="D68" s="33"/>
      <c r="E68" s="33"/>
      <c r="F68" s="419"/>
      <c r="G68" s="29"/>
      <c r="H68" s="30"/>
      <c r="I68" s="31"/>
      <c r="J68" s="215"/>
      <c r="K68" s="33"/>
      <c r="L68" s="419"/>
      <c r="M68" s="29"/>
      <c r="N68" s="30"/>
      <c r="O68" s="31"/>
      <c r="P68" s="215"/>
      <c r="Q68" s="33"/>
      <c r="R68" s="413"/>
    </row>
    <row r="69" spans="1:18">
      <c r="A69" s="422" t="s">
        <v>161</v>
      </c>
      <c r="B69" s="33"/>
      <c r="C69" s="33"/>
      <c r="D69" s="33"/>
      <c r="E69" s="33"/>
      <c r="F69" s="419"/>
      <c r="G69" s="29"/>
      <c r="H69" s="30"/>
      <c r="I69" s="31"/>
      <c r="J69" s="215"/>
      <c r="K69" s="33"/>
      <c r="L69" s="419"/>
      <c r="M69" s="29"/>
      <c r="N69" s="30"/>
      <c r="O69" s="31"/>
      <c r="P69" s="215"/>
      <c r="Q69" s="33"/>
      <c r="R69" s="413"/>
    </row>
    <row r="70" spans="1:18">
      <c r="A70" s="423" t="s">
        <v>162</v>
      </c>
      <c r="B70" s="33"/>
      <c r="C70" s="33"/>
      <c r="D70" s="33"/>
      <c r="E70" s="33"/>
      <c r="F70" s="419"/>
      <c r="G70" s="29"/>
      <c r="H70" s="30"/>
      <c r="I70" s="31"/>
      <c r="J70" s="215"/>
      <c r="K70" s="33"/>
      <c r="L70" s="419"/>
      <c r="M70" s="29"/>
      <c r="N70" s="30"/>
      <c r="O70" s="31"/>
      <c r="P70" s="215"/>
      <c r="Q70" s="33"/>
      <c r="R70" s="413"/>
    </row>
    <row r="71" spans="1:18">
      <c r="A71" s="423" t="s">
        <v>254</v>
      </c>
      <c r="B71" s="33"/>
      <c r="C71" s="33"/>
      <c r="D71" s="33"/>
      <c r="E71" s="33"/>
      <c r="F71" s="419"/>
      <c r="G71" s="29"/>
      <c r="H71" s="30"/>
      <c r="I71" s="31"/>
      <c r="J71" s="215"/>
      <c r="K71" s="33"/>
      <c r="L71" s="419"/>
      <c r="M71" s="29"/>
      <c r="N71" s="30"/>
      <c r="O71" s="31"/>
      <c r="P71" s="215"/>
      <c r="Q71" s="33"/>
      <c r="R71" s="413"/>
    </row>
    <row r="72" spans="1:18">
      <c r="A72" s="423" t="s">
        <v>163</v>
      </c>
      <c r="B72" s="33"/>
      <c r="C72" s="33"/>
      <c r="D72" s="33"/>
      <c r="E72" s="33"/>
      <c r="F72" s="419"/>
      <c r="G72" s="29"/>
      <c r="H72" s="30"/>
      <c r="I72" s="31"/>
      <c r="J72" s="215"/>
      <c r="K72" s="33"/>
      <c r="L72" s="419"/>
      <c r="M72" s="29"/>
      <c r="N72" s="30"/>
      <c r="O72" s="31"/>
      <c r="P72" s="215"/>
      <c r="Q72" s="33"/>
      <c r="R72" s="413"/>
    </row>
    <row r="73" spans="1:18">
      <c r="A73" s="423" t="s">
        <v>255</v>
      </c>
      <c r="B73" s="33"/>
      <c r="C73" s="33"/>
      <c r="D73" s="33"/>
      <c r="E73" s="33"/>
      <c r="F73" s="419"/>
      <c r="G73" s="29"/>
      <c r="H73" s="30"/>
      <c r="I73" s="31"/>
      <c r="J73" s="215"/>
      <c r="K73" s="33"/>
      <c r="L73" s="419"/>
      <c r="M73" s="29"/>
      <c r="N73" s="30"/>
      <c r="O73" s="31"/>
      <c r="P73" s="215"/>
      <c r="Q73" s="33"/>
      <c r="R73" s="413"/>
    </row>
    <row r="74" spans="1:18">
      <c r="A74" s="418"/>
      <c r="B74" s="33"/>
      <c r="C74" s="33"/>
      <c r="D74" s="33"/>
      <c r="E74" s="33"/>
      <c r="F74" s="419"/>
      <c r="G74" s="29"/>
      <c r="H74" s="30"/>
      <c r="I74" s="31"/>
      <c r="J74" s="215"/>
      <c r="K74" s="33"/>
      <c r="L74" s="419"/>
      <c r="M74" s="29"/>
      <c r="N74" s="30"/>
      <c r="O74" s="31"/>
      <c r="P74" s="215"/>
      <c r="Q74" s="33"/>
      <c r="R74" s="413"/>
    </row>
    <row r="75" spans="1:18">
      <c r="A75" s="424" t="s">
        <v>164</v>
      </c>
      <c r="B75" s="33"/>
      <c r="C75" s="33"/>
      <c r="D75" s="33"/>
      <c r="E75" s="33"/>
      <c r="F75" s="419"/>
      <c r="G75" s="29"/>
      <c r="H75" s="30"/>
      <c r="I75" s="31"/>
      <c r="J75" s="215"/>
      <c r="K75" s="33"/>
      <c r="L75" s="419"/>
      <c r="M75" s="29"/>
      <c r="N75" s="30"/>
      <c r="O75" s="31"/>
      <c r="P75" s="215"/>
      <c r="Q75" s="33"/>
      <c r="R75" s="413"/>
    </row>
    <row r="76" spans="1:18">
      <c r="A76" s="367" t="s">
        <v>248</v>
      </c>
      <c r="B76" s="33"/>
      <c r="C76" s="33"/>
      <c r="D76" s="33"/>
      <c r="E76" s="33"/>
      <c r="F76" s="419"/>
      <c r="G76" s="29"/>
      <c r="H76" s="30"/>
      <c r="I76" s="31"/>
      <c r="J76" s="215"/>
      <c r="K76" s="33"/>
      <c r="L76" s="419"/>
      <c r="M76" s="29"/>
      <c r="N76" s="30"/>
      <c r="O76" s="31"/>
      <c r="P76" s="215"/>
      <c r="Q76" s="33"/>
      <c r="R76" s="413"/>
    </row>
    <row r="77" spans="1:18">
      <c r="A77" s="367" t="s">
        <v>249</v>
      </c>
      <c r="B77" s="33"/>
      <c r="C77" s="33"/>
      <c r="D77" s="33"/>
      <c r="E77" s="33"/>
      <c r="F77" s="419"/>
      <c r="G77" s="29"/>
      <c r="H77" s="30"/>
      <c r="I77" s="31"/>
      <c r="J77" s="215"/>
      <c r="K77" s="33"/>
      <c r="L77" s="419"/>
      <c r="M77" s="29"/>
      <c r="N77" s="30"/>
      <c r="O77" s="31"/>
      <c r="P77" s="215"/>
      <c r="Q77" s="33"/>
      <c r="R77" s="413"/>
    </row>
    <row r="78" spans="1:18">
      <c r="A78" s="367" t="s">
        <v>165</v>
      </c>
      <c r="B78" s="33"/>
      <c r="C78" s="33"/>
      <c r="D78" s="33"/>
      <c r="E78" s="33"/>
      <c r="F78" s="419"/>
      <c r="G78" s="29"/>
      <c r="H78" s="30"/>
      <c r="I78" s="31"/>
      <c r="J78" s="215"/>
      <c r="K78" s="33"/>
      <c r="L78" s="419"/>
      <c r="M78" s="29"/>
      <c r="N78" s="30"/>
      <c r="O78" s="31"/>
      <c r="P78" s="215"/>
      <c r="Q78" s="33"/>
      <c r="R78" s="413"/>
    </row>
    <row r="79" spans="1:18">
      <c r="A79" s="367" t="s">
        <v>166</v>
      </c>
      <c r="B79" s="33"/>
      <c r="C79" s="33"/>
      <c r="D79" s="33"/>
      <c r="E79" s="33"/>
      <c r="F79" s="419"/>
      <c r="G79" s="29"/>
      <c r="H79" s="30"/>
      <c r="I79" s="31"/>
      <c r="J79" s="215"/>
      <c r="K79" s="33"/>
      <c r="L79" s="419"/>
      <c r="M79" s="29"/>
      <c r="N79" s="30"/>
      <c r="O79" s="31"/>
      <c r="P79" s="215"/>
      <c r="Q79" s="33"/>
      <c r="R79" s="413"/>
    </row>
    <row r="80" spans="1:18">
      <c r="A80" s="424" t="s">
        <v>167</v>
      </c>
      <c r="B80" s="25"/>
      <c r="C80" s="25"/>
      <c r="D80" s="25"/>
      <c r="E80" s="25"/>
      <c r="J80" s="215"/>
      <c r="K80" s="25"/>
      <c r="P80" s="215"/>
      <c r="Q80" s="25"/>
      <c r="R80" s="25"/>
    </row>
    <row r="81" spans="1:18">
      <c r="A81" s="367" t="s">
        <v>238</v>
      </c>
    </row>
    <row r="82" spans="1:18">
      <c r="A82" s="367" t="s">
        <v>250</v>
      </c>
    </row>
    <row r="83" spans="1:18">
      <c r="A83" s="367" t="s">
        <v>251</v>
      </c>
    </row>
    <row r="84" spans="1:18">
      <c r="A84" s="367" t="s">
        <v>168</v>
      </c>
      <c r="B84" s="413"/>
      <c r="C84" s="413"/>
      <c r="D84" s="413"/>
      <c r="E84" s="413"/>
      <c r="K84" s="413"/>
      <c r="Q84" s="413"/>
      <c r="R84" s="413"/>
    </row>
    <row r="85" spans="1:18">
      <c r="A85" s="425" t="s">
        <v>169</v>
      </c>
      <c r="B85" s="413"/>
      <c r="C85" s="413"/>
      <c r="D85" s="413"/>
      <c r="E85" s="413"/>
      <c r="K85" s="413"/>
      <c r="Q85" s="413"/>
      <c r="R85" s="413"/>
    </row>
    <row r="86" spans="1:18">
      <c r="A86" s="483" t="s">
        <v>57</v>
      </c>
      <c r="B86" s="484"/>
      <c r="C86" s="484"/>
      <c r="D86" s="484"/>
      <c r="E86" s="484"/>
      <c r="F86" s="484"/>
      <c r="G86" s="484"/>
      <c r="H86" s="484"/>
      <c r="I86" s="484"/>
      <c r="J86" s="484"/>
      <c r="K86" s="484"/>
      <c r="L86" s="484"/>
      <c r="M86" s="484"/>
      <c r="N86" s="484"/>
      <c r="O86" s="484"/>
      <c r="P86" s="484"/>
      <c r="Q86" s="484"/>
      <c r="R86" s="329"/>
    </row>
    <row r="87" spans="1:18" ht="77.25" customHeight="1">
      <c r="A87" s="474" t="s">
        <v>58</v>
      </c>
      <c r="B87" s="475"/>
      <c r="C87" s="47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</row>
    <row r="88" spans="1:18" ht="67.5" customHeight="1">
      <c r="A88" s="476" t="s">
        <v>59</v>
      </c>
      <c r="B88" s="475"/>
      <c r="C88" s="475"/>
      <c r="D88" s="475"/>
      <c r="E88" s="475"/>
      <c r="F88" s="475"/>
      <c r="K88" s="329"/>
      <c r="Q88" s="329"/>
      <c r="R88" s="329"/>
    </row>
    <row r="92" spans="1:18">
      <c r="A92" s="3">
        <f>27+29+27+27+26+30</f>
        <v>166</v>
      </c>
    </row>
    <row r="93" spans="1:18">
      <c r="A93" s="3">
        <f>166*14</f>
        <v>2324</v>
      </c>
    </row>
    <row r="97" spans="6:18" ht="15.75" thickBot="1"/>
    <row r="98" spans="6:18" ht="15.75" thickBot="1">
      <c r="F98" s="478">
        <f>SUM(F46:I46)</f>
        <v>26</v>
      </c>
      <c r="G98" s="479"/>
      <c r="H98" s="479"/>
      <c r="I98" s="480"/>
      <c r="J98" s="466"/>
      <c r="K98" s="481"/>
      <c r="L98" s="478">
        <f>SUM(L46:O46)</f>
        <v>24</v>
      </c>
      <c r="M98" s="479"/>
      <c r="N98" s="479"/>
      <c r="O98" s="480"/>
      <c r="P98" s="245"/>
      <c r="Q98" s="246"/>
      <c r="R98" s="248">
        <f>SUMIF($E12:$E55,"=1",R12:R55)</f>
        <v>0</v>
      </c>
    </row>
  </sheetData>
  <mergeCells count="12">
    <mergeCell ref="F98:I98"/>
    <mergeCell ref="L98:O98"/>
    <mergeCell ref="J98:K98"/>
    <mergeCell ref="A48:B48"/>
    <mergeCell ref="L1:P1"/>
    <mergeCell ref="L2:P2"/>
    <mergeCell ref="G7:K7"/>
    <mergeCell ref="E9:M9"/>
    <mergeCell ref="A86:Q86"/>
    <mergeCell ref="A87:R87"/>
    <mergeCell ref="A88:F88"/>
    <mergeCell ref="A5:E5"/>
  </mergeCells>
  <phoneticPr fontId="3" type="noConversion"/>
  <conditionalFormatting sqref="J57:J79 P57:P79">
    <cfRule type="cellIs" dxfId="2" priority="2" operator="greaterThan">
      <formula>30</formula>
    </cfRule>
  </conditionalFormatting>
  <pageMargins left="0.34" right="0.19" top="0.45" bottom="0.55000000000000004" header="0.24" footer="0.12"/>
  <pageSetup paperSize="9" scale="74" fitToHeight="0" orientation="portrait" horizontalDpi="300" verticalDpi="300" r:id="rId1"/>
  <headerFooter alignWithMargins="0">
    <oddFooter>&amp;LRECTOR,
Prof.univ.dr. Cezar Ionuț SPÎNU&amp;CDECAN,
Conf.univ.dr. Anamaria PREDA&amp;RDIRECTOR DEPARTAMENT,
Conf.univ.dr. Daniela DINCĂ</oddFooter>
  </headerFooter>
  <rowBreaks count="1" manualBreakCount="1">
    <brk id="6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69"/>
  <sheetViews>
    <sheetView view="pageBreakPreview" topLeftCell="A3" zoomScaleSheetLayoutView="100" workbookViewId="0">
      <selection activeCell="A26" sqref="A26"/>
    </sheetView>
  </sheetViews>
  <sheetFormatPr defaultColWidth="9.140625" defaultRowHeight="15"/>
  <cols>
    <col min="1" max="1" width="40.85546875" style="3" customWidth="1"/>
    <col min="2" max="2" width="10.7109375" style="19" bestFit="1" customWidth="1"/>
    <col min="3" max="3" width="6.140625" style="19" customWidth="1"/>
    <col min="4" max="4" width="6.42578125" style="19" customWidth="1"/>
    <col min="5" max="5" width="4.85546875" style="19" customWidth="1"/>
    <col min="6" max="6" width="6.42578125" style="20" bestFit="1" customWidth="1"/>
    <col min="7" max="7" width="4.140625" style="21" customWidth="1"/>
    <col min="8" max="8" width="3.85546875" style="22" customWidth="1"/>
    <col min="9" max="9" width="4" style="23" customWidth="1"/>
    <col min="10" max="10" width="4.85546875" style="24" bestFit="1" customWidth="1"/>
    <col min="11" max="11" width="4.7109375" style="19" customWidth="1"/>
    <col min="12" max="12" width="7" style="20" bestFit="1" customWidth="1"/>
    <col min="13" max="13" width="4.140625" style="21" customWidth="1"/>
    <col min="14" max="14" width="4" style="22" customWidth="1"/>
    <col min="15" max="15" width="4.140625" style="23" customWidth="1"/>
    <col min="16" max="16" width="4.42578125" style="24" bestFit="1" customWidth="1"/>
    <col min="17" max="17" width="5.7109375" style="19" customWidth="1"/>
    <col min="18" max="18" width="6.5703125" style="19" hidden="1" customWidth="1"/>
    <col min="19" max="19" width="9.140625" style="26"/>
    <col min="20" max="16384" width="9.140625" style="27"/>
  </cols>
  <sheetData>
    <row r="1" spans="1:18">
      <c r="A1" s="2" t="s">
        <v>0</v>
      </c>
      <c r="L1" s="468" t="s">
        <v>37</v>
      </c>
      <c r="M1" s="469"/>
      <c r="N1" s="469"/>
      <c r="O1" s="469"/>
      <c r="P1" s="469"/>
    </row>
    <row r="2" spans="1:18">
      <c r="A2" s="2" t="s">
        <v>33</v>
      </c>
      <c r="L2" s="468" t="s">
        <v>60</v>
      </c>
      <c r="M2" s="469"/>
      <c r="N2" s="469"/>
      <c r="O2" s="469"/>
      <c r="P2" s="469"/>
    </row>
    <row r="3" spans="1:18">
      <c r="A3" s="2" t="s">
        <v>34</v>
      </c>
    </row>
    <row r="4" spans="1:18">
      <c r="A4" s="3" t="s">
        <v>41</v>
      </c>
    </row>
    <row r="5" spans="1:18" ht="15.75" thickBot="1">
      <c r="A5" s="3" t="s">
        <v>42</v>
      </c>
    </row>
    <row r="6" spans="1:18" ht="15.75" thickBot="1">
      <c r="A6" s="3" t="s">
        <v>43</v>
      </c>
      <c r="F6" s="28" t="s">
        <v>28</v>
      </c>
      <c r="G6" s="29"/>
      <c r="H6" s="30"/>
      <c r="I6" s="31"/>
      <c r="J6" s="32"/>
      <c r="K6" s="33"/>
      <c r="L6" s="28" t="s">
        <v>29</v>
      </c>
    </row>
    <row r="7" spans="1:18" ht="15.75" thickBot="1">
      <c r="A7" s="3" t="s">
        <v>44</v>
      </c>
      <c r="F7" s="34"/>
      <c r="G7" s="470" t="s">
        <v>30</v>
      </c>
      <c r="H7" s="471"/>
      <c r="I7" s="471"/>
      <c r="J7" s="471"/>
      <c r="K7" s="472"/>
      <c r="L7" s="35"/>
    </row>
    <row r="9" spans="1:18" ht="15.75" thickBot="1">
      <c r="E9" s="473" t="s">
        <v>64</v>
      </c>
      <c r="F9" s="473"/>
      <c r="G9" s="473"/>
      <c r="H9" s="473"/>
      <c r="I9" s="473"/>
      <c r="J9" s="473"/>
      <c r="K9" s="473"/>
      <c r="L9" s="473"/>
      <c r="M9" s="473"/>
    </row>
    <row r="10" spans="1:18" s="46" customFormat="1" ht="80.25" customHeight="1" thickBot="1">
      <c r="A10" s="36" t="s">
        <v>1</v>
      </c>
      <c r="B10" s="37" t="s">
        <v>2</v>
      </c>
      <c r="C10" s="38" t="s">
        <v>55</v>
      </c>
      <c r="D10" s="38" t="s">
        <v>54</v>
      </c>
      <c r="E10" s="39" t="s">
        <v>32</v>
      </c>
      <c r="F10" s="40" t="s">
        <v>3</v>
      </c>
      <c r="G10" s="41" t="s">
        <v>4</v>
      </c>
      <c r="H10" s="42" t="s">
        <v>5</v>
      </c>
      <c r="I10" s="43" t="s">
        <v>6</v>
      </c>
      <c r="J10" s="44" t="s">
        <v>7</v>
      </c>
      <c r="K10" s="39" t="s">
        <v>8</v>
      </c>
      <c r="L10" s="40" t="s">
        <v>9</v>
      </c>
      <c r="M10" s="41" t="s">
        <v>10</v>
      </c>
      <c r="N10" s="42" t="s">
        <v>11</v>
      </c>
      <c r="O10" s="43" t="s">
        <v>12</v>
      </c>
      <c r="P10" s="44" t="s">
        <v>13</v>
      </c>
      <c r="Q10" s="39" t="s">
        <v>14</v>
      </c>
      <c r="R10" s="45" t="s">
        <v>45</v>
      </c>
    </row>
    <row r="11" spans="1:18" ht="15.75" thickBot="1">
      <c r="A11" s="47" t="s">
        <v>39</v>
      </c>
      <c r="B11" s="4"/>
      <c r="C11" s="48"/>
      <c r="D11" s="48"/>
      <c r="E11" s="49"/>
      <c r="F11" s="50"/>
      <c r="G11" s="51"/>
      <c r="H11" s="52"/>
      <c r="I11" s="53"/>
      <c r="J11" s="54"/>
      <c r="K11" s="49"/>
      <c r="L11" s="50"/>
      <c r="M11" s="51"/>
      <c r="N11" s="52"/>
      <c r="O11" s="53"/>
      <c r="P11" s="54"/>
      <c r="Q11" s="49"/>
      <c r="R11" s="55"/>
    </row>
    <row r="12" spans="1:18">
      <c r="A12" s="337"/>
      <c r="B12" s="338"/>
      <c r="C12" s="339"/>
      <c r="D12" s="339"/>
      <c r="E12" s="340"/>
      <c r="F12" s="341"/>
      <c r="G12" s="342"/>
      <c r="H12" s="343"/>
      <c r="I12" s="344"/>
      <c r="J12" s="345"/>
      <c r="K12" s="340"/>
      <c r="L12" s="341"/>
      <c r="M12" s="342"/>
      <c r="N12" s="343"/>
      <c r="O12" s="344"/>
      <c r="P12" s="345"/>
      <c r="Q12" s="340"/>
      <c r="R12" s="56"/>
    </row>
    <row r="13" spans="1:18">
      <c r="A13" s="346"/>
      <c r="B13" s="347"/>
      <c r="C13" s="348"/>
      <c r="D13" s="348"/>
      <c r="E13" s="349"/>
      <c r="F13" s="350"/>
      <c r="G13" s="351"/>
      <c r="H13" s="352"/>
      <c r="I13" s="353"/>
      <c r="J13" s="354"/>
      <c r="K13" s="349"/>
      <c r="L13" s="355"/>
      <c r="M13" s="351"/>
      <c r="N13" s="356"/>
      <c r="O13" s="353"/>
      <c r="P13" s="347"/>
      <c r="Q13" s="349"/>
      <c r="R13" s="56"/>
    </row>
    <row r="14" spans="1:18">
      <c r="A14" s="346"/>
      <c r="B14" s="347"/>
      <c r="C14" s="348"/>
      <c r="D14" s="348"/>
      <c r="E14" s="349"/>
      <c r="F14" s="350"/>
      <c r="G14" s="351"/>
      <c r="H14" s="352"/>
      <c r="I14" s="353"/>
      <c r="J14" s="354"/>
      <c r="K14" s="349"/>
      <c r="L14" s="357"/>
      <c r="M14" s="358"/>
      <c r="N14" s="359"/>
      <c r="O14" s="360"/>
      <c r="P14" s="361"/>
      <c r="Q14" s="362"/>
      <c r="R14" s="56"/>
    </row>
    <row r="15" spans="1:18">
      <c r="A15" s="346"/>
      <c r="B15" s="347"/>
      <c r="C15" s="348"/>
      <c r="D15" s="348"/>
      <c r="E15" s="349"/>
      <c r="F15" s="350"/>
      <c r="G15" s="351"/>
      <c r="H15" s="352"/>
      <c r="I15" s="353"/>
      <c r="J15" s="354"/>
      <c r="K15" s="349"/>
      <c r="L15" s="350"/>
      <c r="M15" s="351"/>
      <c r="N15" s="352"/>
      <c r="O15" s="353"/>
      <c r="P15" s="354"/>
      <c r="Q15" s="349"/>
      <c r="R15" s="56"/>
    </row>
    <row r="16" spans="1:18">
      <c r="A16" s="346"/>
      <c r="B16" s="347"/>
      <c r="C16" s="348"/>
      <c r="D16" s="348"/>
      <c r="E16" s="349"/>
      <c r="F16" s="350"/>
      <c r="G16" s="351"/>
      <c r="H16" s="352"/>
      <c r="I16" s="353"/>
      <c r="J16" s="354"/>
      <c r="K16" s="349"/>
      <c r="L16" s="363"/>
      <c r="M16" s="364"/>
      <c r="N16" s="364"/>
      <c r="O16" s="365"/>
      <c r="P16" s="366"/>
      <c r="Q16" s="365"/>
      <c r="R16" s="56"/>
    </row>
    <row r="17" spans="1:18">
      <c r="A17" s="346"/>
      <c r="B17" s="347"/>
      <c r="C17" s="348"/>
      <c r="D17" s="348"/>
      <c r="E17" s="349"/>
      <c r="F17" s="350"/>
      <c r="G17" s="351"/>
      <c r="H17" s="352"/>
      <c r="I17" s="353"/>
      <c r="J17" s="354"/>
      <c r="K17" s="349"/>
      <c r="L17" s="350"/>
      <c r="M17" s="351"/>
      <c r="N17" s="352"/>
      <c r="O17" s="353"/>
      <c r="P17" s="354"/>
      <c r="Q17" s="349"/>
      <c r="R17" s="56"/>
    </row>
    <row r="18" spans="1:18">
      <c r="A18" s="346"/>
      <c r="B18" s="347"/>
      <c r="C18" s="348"/>
      <c r="D18" s="348"/>
      <c r="E18" s="349"/>
      <c r="F18" s="350"/>
      <c r="G18" s="351"/>
      <c r="H18" s="352"/>
      <c r="I18" s="353"/>
      <c r="J18" s="354"/>
      <c r="K18" s="349"/>
      <c r="L18" s="363"/>
      <c r="M18" s="364"/>
      <c r="N18" s="364"/>
      <c r="O18" s="365"/>
      <c r="P18" s="366"/>
      <c r="Q18" s="365"/>
      <c r="R18" s="56"/>
    </row>
    <row r="19" spans="1:18">
      <c r="A19" s="346"/>
      <c r="B19" s="347"/>
      <c r="C19" s="348"/>
      <c r="D19" s="348"/>
      <c r="E19" s="349"/>
      <c r="F19" s="350"/>
      <c r="G19" s="351"/>
      <c r="H19" s="352"/>
      <c r="I19" s="353"/>
      <c r="J19" s="354"/>
      <c r="K19" s="349"/>
      <c r="L19" s="350"/>
      <c r="M19" s="351"/>
      <c r="N19" s="352"/>
      <c r="O19" s="353"/>
      <c r="P19" s="354"/>
      <c r="Q19" s="349"/>
      <c r="R19" s="56"/>
    </row>
    <row r="20" spans="1:18">
      <c r="A20" s="367"/>
      <c r="B20" s="347"/>
      <c r="C20" s="348"/>
      <c r="D20" s="348"/>
      <c r="E20" s="349"/>
      <c r="F20" s="350"/>
      <c r="G20" s="351"/>
      <c r="H20" s="352"/>
      <c r="I20" s="353"/>
      <c r="J20" s="354"/>
      <c r="K20" s="349"/>
      <c r="L20" s="355"/>
      <c r="M20" s="368"/>
      <c r="N20" s="356"/>
      <c r="O20" s="365"/>
      <c r="P20" s="347"/>
      <c r="Q20" s="349"/>
      <c r="R20" s="56"/>
    </row>
    <row r="21" spans="1:18">
      <c r="A21" s="346"/>
      <c r="B21" s="347"/>
      <c r="C21" s="348"/>
      <c r="D21" s="348"/>
      <c r="E21" s="349"/>
      <c r="F21" s="350"/>
      <c r="G21" s="351"/>
      <c r="H21" s="352"/>
      <c r="I21" s="353"/>
      <c r="J21" s="354"/>
      <c r="K21" s="349"/>
      <c r="L21" s="355"/>
      <c r="M21" s="368"/>
      <c r="N21" s="356"/>
      <c r="O21" s="365"/>
      <c r="P21" s="347"/>
      <c r="Q21" s="349"/>
      <c r="R21" s="56"/>
    </row>
    <row r="22" spans="1:18">
      <c r="A22" s="346"/>
      <c r="B22" s="369"/>
      <c r="C22" s="370"/>
      <c r="D22" s="370"/>
      <c r="E22" s="371"/>
      <c r="F22" s="372"/>
      <c r="G22" s="373"/>
      <c r="H22" s="374"/>
      <c r="I22" s="375"/>
      <c r="J22" s="376"/>
      <c r="K22" s="371"/>
      <c r="L22" s="372"/>
      <c r="M22" s="373"/>
      <c r="N22" s="374"/>
      <c r="O22" s="375"/>
      <c r="P22" s="354"/>
      <c r="Q22" s="349"/>
      <c r="R22" s="56"/>
    </row>
    <row r="23" spans="1:18">
      <c r="A23" s="346"/>
      <c r="B23" s="369"/>
      <c r="C23" s="370"/>
      <c r="D23" s="348"/>
      <c r="E23" s="349"/>
      <c r="F23" s="350"/>
      <c r="G23" s="351"/>
      <c r="H23" s="352"/>
      <c r="I23" s="353"/>
      <c r="J23" s="354"/>
      <c r="K23" s="349"/>
      <c r="L23" s="350"/>
      <c r="M23" s="351"/>
      <c r="N23" s="352"/>
      <c r="O23" s="353"/>
      <c r="P23" s="354"/>
      <c r="Q23" s="349"/>
      <c r="R23" s="56"/>
    </row>
    <row r="24" spans="1:18">
      <c r="A24" s="346"/>
      <c r="B24" s="369"/>
      <c r="C24" s="348"/>
      <c r="D24" s="348"/>
      <c r="E24" s="349"/>
      <c r="F24" s="350"/>
      <c r="G24" s="351"/>
      <c r="H24" s="352"/>
      <c r="I24" s="353"/>
      <c r="J24" s="354"/>
      <c r="K24" s="349"/>
      <c r="L24" s="350"/>
      <c r="M24" s="351"/>
      <c r="N24" s="352"/>
      <c r="O24" s="353"/>
      <c r="P24" s="354"/>
      <c r="Q24" s="349"/>
      <c r="R24" s="56"/>
    </row>
    <row r="25" spans="1:18">
      <c r="A25" s="346"/>
      <c r="B25" s="369"/>
      <c r="C25" s="348"/>
      <c r="D25" s="348"/>
      <c r="E25" s="349"/>
      <c r="F25" s="350"/>
      <c r="G25" s="351"/>
      <c r="H25" s="352"/>
      <c r="I25" s="353"/>
      <c r="J25" s="354"/>
      <c r="K25" s="349"/>
      <c r="L25" s="350"/>
      <c r="M25" s="351"/>
      <c r="N25" s="352"/>
      <c r="O25" s="353"/>
      <c r="P25" s="354"/>
      <c r="Q25" s="349"/>
      <c r="R25" s="56"/>
    </row>
    <row r="26" spans="1:18">
      <c r="A26" s="346"/>
      <c r="B26" s="369"/>
      <c r="C26" s="348"/>
      <c r="D26" s="348"/>
      <c r="E26" s="349"/>
      <c r="F26" s="350"/>
      <c r="G26" s="351"/>
      <c r="H26" s="352"/>
      <c r="I26" s="353"/>
      <c r="J26" s="354"/>
      <c r="K26" s="349"/>
      <c r="L26" s="350"/>
      <c r="M26" s="351"/>
      <c r="N26" s="352"/>
      <c r="O26" s="353"/>
      <c r="P26" s="354"/>
      <c r="Q26" s="349"/>
      <c r="R26" s="56"/>
    </row>
    <row r="27" spans="1:18">
      <c r="A27" s="346"/>
      <c r="B27" s="369"/>
      <c r="C27" s="348"/>
      <c r="D27" s="348"/>
      <c r="E27" s="349"/>
      <c r="F27" s="350"/>
      <c r="G27" s="351"/>
      <c r="H27" s="352"/>
      <c r="I27" s="353"/>
      <c r="J27" s="354"/>
      <c r="K27" s="349"/>
      <c r="L27" s="350"/>
      <c r="M27" s="351"/>
      <c r="N27" s="352"/>
      <c r="O27" s="353"/>
      <c r="P27" s="354"/>
      <c r="Q27" s="349"/>
      <c r="R27" s="56"/>
    </row>
    <row r="28" spans="1:18">
      <c r="A28" s="346"/>
      <c r="B28" s="369"/>
      <c r="C28" s="348"/>
      <c r="D28" s="348"/>
      <c r="E28" s="349"/>
      <c r="F28" s="350"/>
      <c r="G28" s="351"/>
      <c r="H28" s="352"/>
      <c r="I28" s="353"/>
      <c r="J28" s="354"/>
      <c r="K28" s="349"/>
      <c r="L28" s="350"/>
      <c r="M28" s="351"/>
      <c r="N28" s="352"/>
      <c r="O28" s="353"/>
      <c r="P28" s="354"/>
      <c r="Q28" s="349"/>
      <c r="R28" s="56"/>
    </row>
    <row r="29" spans="1:18">
      <c r="A29" s="346"/>
      <c r="B29" s="369"/>
      <c r="C29" s="348"/>
      <c r="D29" s="348"/>
      <c r="E29" s="349"/>
      <c r="F29" s="350"/>
      <c r="G29" s="351"/>
      <c r="H29" s="352"/>
      <c r="I29" s="353"/>
      <c r="J29" s="354"/>
      <c r="K29" s="349"/>
      <c r="L29" s="350"/>
      <c r="M29" s="351"/>
      <c r="N29" s="352"/>
      <c r="O29" s="353"/>
      <c r="P29" s="354"/>
      <c r="Q29" s="349"/>
      <c r="R29" s="56"/>
    </row>
    <row r="30" spans="1:18">
      <c r="A30" s="346"/>
      <c r="B30" s="369"/>
      <c r="C30" s="348"/>
      <c r="D30" s="348"/>
      <c r="E30" s="349"/>
      <c r="F30" s="350"/>
      <c r="G30" s="351"/>
      <c r="H30" s="352"/>
      <c r="I30" s="353"/>
      <c r="J30" s="354"/>
      <c r="K30" s="349"/>
      <c r="L30" s="350"/>
      <c r="M30" s="351"/>
      <c r="N30" s="352"/>
      <c r="O30" s="353"/>
      <c r="P30" s="354"/>
      <c r="Q30" s="349"/>
      <c r="R30" s="56"/>
    </row>
    <row r="31" spans="1:18">
      <c r="A31" s="346"/>
      <c r="B31" s="369"/>
      <c r="C31" s="348"/>
      <c r="D31" s="348"/>
      <c r="E31" s="349"/>
      <c r="F31" s="350"/>
      <c r="G31" s="351"/>
      <c r="H31" s="352"/>
      <c r="I31" s="353"/>
      <c r="J31" s="354"/>
      <c r="K31" s="349"/>
      <c r="L31" s="350"/>
      <c r="M31" s="351"/>
      <c r="N31" s="352"/>
      <c r="O31" s="353"/>
      <c r="P31" s="354"/>
      <c r="Q31" s="349"/>
      <c r="R31" s="249"/>
    </row>
    <row r="32" spans="1:18">
      <c r="A32" s="346"/>
      <c r="B32" s="369"/>
      <c r="C32" s="348"/>
      <c r="D32" s="348"/>
      <c r="E32" s="349"/>
      <c r="F32" s="350"/>
      <c r="G32" s="351"/>
      <c r="H32" s="352"/>
      <c r="I32" s="353"/>
      <c r="J32" s="354"/>
      <c r="K32" s="349"/>
      <c r="L32" s="350"/>
      <c r="M32" s="351"/>
      <c r="N32" s="352"/>
      <c r="O32" s="353"/>
      <c r="P32" s="354"/>
      <c r="Q32" s="349"/>
      <c r="R32" s="249"/>
    </row>
    <row r="33" spans="1:18">
      <c r="A33" s="377"/>
      <c r="B33" s="369"/>
      <c r="C33" s="378"/>
      <c r="D33" s="378"/>
      <c r="E33" s="379"/>
      <c r="F33" s="9"/>
      <c r="G33" s="10"/>
      <c r="H33" s="332"/>
      <c r="I33" s="12"/>
      <c r="J33" s="13"/>
      <c r="K33" s="225"/>
      <c r="L33" s="9"/>
      <c r="M33" s="10"/>
      <c r="N33" s="332"/>
      <c r="O33" s="12"/>
      <c r="P33" s="13"/>
      <c r="Q33" s="225"/>
      <c r="R33" s="56"/>
    </row>
    <row r="34" spans="1:18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56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56"/>
    </row>
    <row r="36" spans="1:18" ht="15.75" thickBot="1">
      <c r="A36" s="57" t="s">
        <v>19</v>
      </c>
      <c r="B36" s="58"/>
      <c r="C36" s="58"/>
      <c r="D36" s="58"/>
      <c r="E36" s="59"/>
      <c r="F36" s="60">
        <f>SUMIFS(F12:F35,$E12:$E35,"=1")</f>
        <v>0</v>
      </c>
      <c r="G36" s="61">
        <f>SUMIFS(G12:G35,$E12:$E35,"=1")</f>
        <v>0</v>
      </c>
      <c r="H36" s="62">
        <f>SUMIFS(H12:H35,$E12:$E35,"=1")</f>
        <v>0</v>
      </c>
      <c r="I36" s="63">
        <f>SUMIFS(I12:I35,$E12:$E35,"=1")</f>
        <v>0</v>
      </c>
      <c r="J36" s="64">
        <f>SUMIFS(J12:J35,$E12:$E35,"=1")+SUMIFS(J12:J35,$D12:$D35,"=DO",$E12:$E35,"=2")</f>
        <v>0</v>
      </c>
      <c r="K36" s="59"/>
      <c r="L36" s="60">
        <f>SUMIFS(L12:L35,$E12:$E35,"=1")</f>
        <v>0</v>
      </c>
      <c r="M36" s="61">
        <f>SUMIFS(M12:M35,$E12:$E35,"=1")</f>
        <v>0</v>
      </c>
      <c r="N36" s="62">
        <f>SUMIFS(N12:N35,$E12:$E35,"=1")</f>
        <v>0</v>
      </c>
      <c r="O36" s="63">
        <f>SUMIFS(O12:O35,$E12:$E35,"=1")</f>
        <v>0</v>
      </c>
      <c r="P36" s="64">
        <f>SUMIFS(P12:P35,$E12:$E35,"=1")+SUMIFS(P12:P35,$D12:$D35,"=DO",$E12:$E35,"=2")</f>
        <v>0</v>
      </c>
      <c r="Q36" s="59"/>
      <c r="R36" s="240"/>
    </row>
    <row r="37" spans="1:18" ht="15.75" thickBot="1">
      <c r="A37" s="6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34"/>
    </row>
    <row r="38" spans="1:18" ht="15.75" thickBot="1">
      <c r="A38" s="485" t="s">
        <v>38</v>
      </c>
      <c r="B38" s="486"/>
      <c r="C38" s="66"/>
      <c r="D38" s="66"/>
      <c r="E38" s="66"/>
      <c r="F38" s="67"/>
      <c r="G38" s="68"/>
      <c r="H38" s="69"/>
      <c r="I38" s="70"/>
      <c r="J38" s="71"/>
      <c r="K38" s="66"/>
      <c r="L38" s="67"/>
      <c r="M38" s="68"/>
      <c r="N38" s="69"/>
      <c r="O38" s="70"/>
      <c r="P38" s="71"/>
      <c r="Q38" s="66"/>
      <c r="R38" s="72"/>
    </row>
    <row r="39" spans="1:18" ht="15" customHeight="1">
      <c r="A39" s="226"/>
      <c r="B39" s="223"/>
      <c r="C39" s="330"/>
      <c r="D39" s="224"/>
      <c r="E39" s="225"/>
      <c r="F39" s="9"/>
      <c r="G39" s="10"/>
      <c r="H39" s="11"/>
      <c r="I39" s="12"/>
      <c r="J39" s="13"/>
      <c r="K39" s="225"/>
      <c r="L39" s="9"/>
      <c r="M39" s="10"/>
      <c r="N39" s="11"/>
      <c r="O39" s="12"/>
      <c r="P39" s="13"/>
      <c r="Q39" s="225"/>
      <c r="R39" s="276"/>
    </row>
    <row r="40" spans="1:18" ht="15" customHeight="1">
      <c r="A40" s="331"/>
      <c r="B40" s="223"/>
      <c r="C40" s="224"/>
      <c r="D40" s="224"/>
      <c r="E40" s="225"/>
      <c r="F40" s="9"/>
      <c r="G40" s="10"/>
      <c r="H40" s="11"/>
      <c r="I40" s="12"/>
      <c r="J40" s="13"/>
      <c r="K40" s="225"/>
      <c r="L40" s="9"/>
      <c r="M40" s="10"/>
      <c r="N40" s="11"/>
      <c r="O40" s="12"/>
      <c r="P40" s="13"/>
      <c r="Q40" s="225"/>
      <c r="R40" s="56"/>
    </row>
    <row r="41" spans="1:18" ht="15" customHeight="1">
      <c r="A41" s="226"/>
      <c r="B41" s="223"/>
      <c r="C41" s="224"/>
      <c r="D41" s="224"/>
      <c r="E41" s="225"/>
      <c r="F41" s="9"/>
      <c r="G41" s="10"/>
      <c r="H41" s="11"/>
      <c r="I41" s="12"/>
      <c r="J41" s="13"/>
      <c r="K41" s="225"/>
      <c r="L41" s="9"/>
      <c r="M41" s="10"/>
      <c r="N41" s="11"/>
      <c r="O41" s="12"/>
      <c r="P41" s="13"/>
      <c r="Q41" s="225"/>
      <c r="R41" s="56"/>
    </row>
    <row r="42" spans="1:18" ht="15" customHeight="1">
      <c r="A42" s="5"/>
      <c r="B42" s="6"/>
      <c r="C42" s="14"/>
      <c r="D42" s="14"/>
      <c r="E42" s="8"/>
      <c r="F42" s="16"/>
      <c r="G42" s="135"/>
      <c r="H42" s="136"/>
      <c r="I42" s="137"/>
      <c r="J42" s="17"/>
      <c r="K42" s="15"/>
      <c r="L42" s="16"/>
      <c r="M42" s="135"/>
      <c r="N42" s="136"/>
      <c r="O42" s="137"/>
      <c r="P42" s="13"/>
      <c r="Q42" s="8"/>
      <c r="R42" s="56"/>
    </row>
    <row r="43" spans="1:18" ht="15" customHeight="1">
      <c r="A43" s="277"/>
      <c r="B43" s="278"/>
      <c r="C43" s="279"/>
      <c r="D43" s="279"/>
      <c r="E43" s="280"/>
      <c r="F43" s="281"/>
      <c r="G43" s="282"/>
      <c r="H43" s="283"/>
      <c r="I43" s="284"/>
      <c r="J43" s="278"/>
      <c r="K43" s="280"/>
      <c r="L43" s="281"/>
      <c r="M43" s="282"/>
      <c r="N43" s="283"/>
      <c r="O43" s="284"/>
      <c r="P43" s="278"/>
      <c r="Q43" s="280"/>
      <c r="R43" s="285"/>
    </row>
    <row r="44" spans="1:18" ht="15" customHeight="1">
      <c r="A44" s="138"/>
      <c r="B44" s="75"/>
      <c r="C44" s="76"/>
      <c r="D44" s="76"/>
      <c r="E44" s="77"/>
      <c r="F44" s="88"/>
      <c r="G44" s="89"/>
      <c r="H44" s="90"/>
      <c r="I44" s="91"/>
      <c r="J44" s="139"/>
      <c r="K44" s="77"/>
      <c r="L44" s="88"/>
      <c r="M44" s="89"/>
      <c r="N44" s="90"/>
      <c r="O44" s="91"/>
      <c r="P44" s="139"/>
      <c r="Q44" s="77"/>
      <c r="R44" s="77"/>
    </row>
    <row r="45" spans="1:18" ht="15" customHeight="1">
      <c r="A45" s="138"/>
      <c r="B45" s="75"/>
      <c r="C45" s="76"/>
      <c r="D45" s="76"/>
      <c r="E45" s="77"/>
      <c r="F45" s="88"/>
      <c r="G45" s="89"/>
      <c r="H45" s="90"/>
      <c r="I45" s="91"/>
      <c r="J45" s="139"/>
      <c r="K45" s="77"/>
      <c r="L45" s="88"/>
      <c r="M45" s="89"/>
      <c r="N45" s="90"/>
      <c r="O45" s="91"/>
      <c r="P45" s="139"/>
      <c r="Q45" s="77"/>
      <c r="R45" s="77"/>
    </row>
    <row r="46" spans="1:18" ht="15" customHeight="1">
      <c r="A46" s="138"/>
      <c r="B46" s="75"/>
      <c r="C46" s="76"/>
      <c r="D46" s="76"/>
      <c r="E46" s="77"/>
      <c r="F46" s="88"/>
      <c r="G46" s="89"/>
      <c r="H46" s="90"/>
      <c r="I46" s="91"/>
      <c r="J46" s="139"/>
      <c r="K46" s="77"/>
      <c r="L46" s="88"/>
      <c r="M46" s="89"/>
      <c r="N46" s="90"/>
      <c r="O46" s="91"/>
      <c r="P46" s="139"/>
      <c r="Q46" s="77"/>
      <c r="R46" s="77"/>
    </row>
    <row r="47" spans="1:18" ht="15" customHeight="1">
      <c r="A47" s="138"/>
      <c r="B47" s="75"/>
      <c r="C47" s="76"/>
      <c r="D47" s="76"/>
      <c r="E47" s="77"/>
      <c r="F47" s="88"/>
      <c r="G47" s="89"/>
      <c r="H47" s="90"/>
      <c r="I47" s="91"/>
      <c r="J47" s="139"/>
      <c r="K47" s="77"/>
      <c r="L47" s="88"/>
      <c r="M47" s="89"/>
      <c r="N47" s="90"/>
      <c r="O47" s="91"/>
      <c r="P47" s="139"/>
      <c r="Q47" s="77"/>
      <c r="R47" s="77"/>
    </row>
    <row r="48" spans="1:18" ht="15" customHeight="1" thickBot="1">
      <c r="A48" s="140"/>
      <c r="B48" s="141"/>
      <c r="C48" s="142"/>
      <c r="D48" s="142"/>
      <c r="E48" s="143"/>
      <c r="F48" s="144"/>
      <c r="G48" s="145"/>
      <c r="H48" s="146"/>
      <c r="I48" s="147"/>
      <c r="J48" s="148"/>
      <c r="K48" s="143"/>
      <c r="L48" s="144"/>
      <c r="M48" s="145"/>
      <c r="N48" s="146"/>
      <c r="O48" s="147"/>
      <c r="P48" s="148"/>
      <c r="Q48" s="143"/>
      <c r="R48" s="143"/>
    </row>
    <row r="49" spans="1:19" ht="14.25" customHeight="1" thickBot="1">
      <c r="A49" s="78" t="s">
        <v>19</v>
      </c>
      <c r="B49" s="79"/>
      <c r="C49" s="79"/>
      <c r="D49" s="79"/>
      <c r="E49" s="80"/>
      <c r="F49" s="81">
        <f>SUMIFS(F39:F48,$D39:$D48,"=DF")</f>
        <v>0</v>
      </c>
      <c r="G49" s="82">
        <f>SUMIFS(G39:G48,$D39:$D48,"=DF")</f>
        <v>0</v>
      </c>
      <c r="H49" s="83">
        <f>SUMIFS(H39:H48,$D39:$D48,"=DF")</f>
        <v>0</v>
      </c>
      <c r="I49" s="84">
        <f>SUMIFS(I39:I48,$D39:$D48,"=DF")</f>
        <v>0</v>
      </c>
      <c r="J49" s="85">
        <f>SUMIFS(J39:J48,$D39:$D48,"=DF")</f>
        <v>0</v>
      </c>
      <c r="K49" s="86"/>
      <c r="L49" s="81">
        <f>SUMIFS(L39:L48,$D39:$D48,"=DF")</f>
        <v>0</v>
      </c>
      <c r="M49" s="82">
        <f>SUMIFS(M39:M48,$D39:$D48,"=DF")</f>
        <v>0</v>
      </c>
      <c r="N49" s="83">
        <f>SUMIFS(N39:N48,$D39:$D48,"=DF")</f>
        <v>0</v>
      </c>
      <c r="O49" s="84">
        <f>SUMIFS(O39:O48,$D39:$D48,"=DF")</f>
        <v>0</v>
      </c>
      <c r="P49" s="85">
        <f>SUMIFS(P39:P48,$D39:$D48,"=DF")</f>
        <v>0</v>
      </c>
      <c r="Q49" s="87"/>
      <c r="R49" s="87"/>
    </row>
    <row r="50" spans="1:19" ht="15" customHeight="1">
      <c r="A50" s="216"/>
      <c r="B50" s="217"/>
      <c r="C50" s="217"/>
      <c r="D50" s="217"/>
      <c r="E50" s="217"/>
      <c r="F50" s="218"/>
      <c r="G50" s="219"/>
      <c r="H50" s="220"/>
      <c r="I50" s="221"/>
      <c r="J50" s="222"/>
      <c r="K50" s="217"/>
      <c r="L50" s="218"/>
      <c r="M50" s="219"/>
      <c r="N50" s="220"/>
      <c r="O50" s="221"/>
      <c r="P50" s="222"/>
      <c r="Q50" s="217"/>
    </row>
    <row r="51" spans="1:19" ht="15" customHeight="1">
      <c r="A51" s="93"/>
      <c r="B51" s="25"/>
      <c r="C51" s="25"/>
      <c r="D51" s="25"/>
      <c r="E51" s="25"/>
      <c r="J51" s="215"/>
      <c r="K51" s="25"/>
      <c r="P51" s="215"/>
      <c r="Q51" s="25"/>
      <c r="R51" s="25"/>
    </row>
    <row r="52" spans="1:19" ht="15" customHeight="1">
      <c r="A52" s="465"/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</row>
    <row r="53" spans="1:19" ht="15" customHeight="1"/>
    <row r="54" spans="1:19" ht="15" customHeight="1"/>
    <row r="55" spans="1:19" ht="15" customHeight="1">
      <c r="A55" s="483" t="s">
        <v>57</v>
      </c>
      <c r="B55" s="484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329"/>
    </row>
    <row r="56" spans="1:19" ht="80.25" customHeight="1">
      <c r="A56" s="474" t="s">
        <v>58</v>
      </c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</row>
    <row r="57" spans="1:19" ht="60" customHeight="1">
      <c r="A57" s="476" t="s">
        <v>59</v>
      </c>
      <c r="B57" s="475"/>
      <c r="C57" s="475"/>
      <c r="D57" s="475"/>
      <c r="E57" s="475"/>
      <c r="F57" s="475"/>
      <c r="K57" s="329"/>
      <c r="Q57" s="329"/>
      <c r="R57" s="329"/>
    </row>
    <row r="58" spans="1:19" ht="15" customHeight="1"/>
    <row r="59" spans="1:19" ht="15" customHeight="1"/>
    <row r="60" spans="1:19" ht="15" customHeight="1"/>
    <row r="61" spans="1:19" ht="15" customHeight="1"/>
    <row r="62" spans="1:19" ht="15" customHeight="1"/>
    <row r="63" spans="1:19" s="74" customFormat="1" ht="15" customHeight="1">
      <c r="A63" s="3"/>
      <c r="B63" s="19"/>
      <c r="C63" s="19"/>
      <c r="D63" s="19"/>
      <c r="E63" s="19"/>
      <c r="F63" s="20"/>
      <c r="G63" s="21"/>
      <c r="H63" s="22"/>
      <c r="I63" s="23"/>
      <c r="J63" s="24"/>
      <c r="K63" s="19"/>
      <c r="L63" s="20"/>
      <c r="M63" s="21"/>
      <c r="N63" s="22"/>
      <c r="O63" s="23"/>
      <c r="P63" s="24"/>
      <c r="Q63" s="19"/>
      <c r="R63" s="243"/>
      <c r="S63" s="73"/>
    </row>
    <row r="64" spans="1:19" ht="15" customHeight="1"/>
    <row r="65" spans="6:18" ht="15" customHeight="1"/>
    <row r="66" spans="6:18" ht="15.75" thickBot="1">
      <c r="F66" s="123"/>
      <c r="G66" s="124"/>
      <c r="H66" s="125"/>
      <c r="I66" s="126"/>
      <c r="J66" s="127"/>
      <c r="K66" s="128"/>
      <c r="L66" s="123"/>
      <c r="M66" s="124"/>
      <c r="N66" s="125"/>
      <c r="O66" s="126"/>
    </row>
    <row r="67" spans="6:18" ht="15.75" thickBot="1">
      <c r="F67" s="478">
        <f>SUM(F36:I36)</f>
        <v>0</v>
      </c>
      <c r="G67" s="479"/>
      <c r="H67" s="479"/>
      <c r="I67" s="480"/>
      <c r="J67" s="127"/>
      <c r="K67" s="128"/>
      <c r="L67" s="478">
        <f>SUM(L36:O36)</f>
        <v>0</v>
      </c>
      <c r="M67" s="479"/>
      <c r="N67" s="479"/>
      <c r="O67" s="480"/>
      <c r="R67" s="248">
        <f>SUMIF($E12:$E48,"=1",R12:R48)</f>
        <v>0</v>
      </c>
    </row>
    <row r="68" spans="6:18">
      <c r="F68" s="123"/>
      <c r="G68" s="124"/>
      <c r="H68" s="125"/>
      <c r="I68" s="126"/>
      <c r="J68" s="477"/>
      <c r="K68" s="477"/>
      <c r="L68" s="123"/>
      <c r="M68" s="124"/>
      <c r="N68" s="125"/>
      <c r="O68" s="126"/>
    </row>
    <row r="69" spans="6:18">
      <c r="F69" s="123"/>
      <c r="G69" s="124"/>
      <c r="H69" s="125"/>
      <c r="I69" s="126"/>
      <c r="J69" s="127"/>
      <c r="K69" s="128"/>
      <c r="L69" s="123"/>
      <c r="M69" s="124"/>
      <c r="N69" s="125"/>
      <c r="O69" s="126"/>
    </row>
  </sheetData>
  <mergeCells count="12">
    <mergeCell ref="A38:B38"/>
    <mergeCell ref="J68:K68"/>
    <mergeCell ref="F67:I67"/>
    <mergeCell ref="L67:O67"/>
    <mergeCell ref="L1:P1"/>
    <mergeCell ref="L2:P2"/>
    <mergeCell ref="G7:K7"/>
    <mergeCell ref="E9:M9"/>
    <mergeCell ref="A52:Q52"/>
    <mergeCell ref="A55:Q55"/>
    <mergeCell ref="A56:R56"/>
    <mergeCell ref="A57:F57"/>
  </mergeCells>
  <phoneticPr fontId="3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 xml:space="preserve">&amp;LRECTOR,
Prof.univ.dr. Cezar Ionuț SPÎNU&amp;CDECAN,
Conf.univ.dr. Anamaria PREDA&amp;RDIRECTOR DEPARTAMENT,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07"/>
  <sheetViews>
    <sheetView topLeftCell="A76" zoomScale="90" zoomScaleNormal="90" zoomScaleSheetLayoutView="50" workbookViewId="0">
      <selection activeCell="B22" sqref="B22"/>
    </sheetView>
  </sheetViews>
  <sheetFormatPr defaultColWidth="9.140625" defaultRowHeight="15"/>
  <cols>
    <col min="1" max="1" width="22" style="149" customWidth="1"/>
    <col min="2" max="2" width="46.85546875" style="256" customWidth="1"/>
    <col min="3" max="3" width="10.7109375" style="263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49" customWidth="1"/>
    <col min="10" max="10" width="9.140625" style="239"/>
    <col min="11" max="11" width="9.140625" style="149"/>
    <col min="12" max="12" width="9.140625" style="239"/>
    <col min="13" max="16384" width="9.140625" style="149"/>
  </cols>
  <sheetData>
    <row r="1" spans="1:12" ht="27" thickBot="1">
      <c r="B1" s="302" t="s">
        <v>15</v>
      </c>
    </row>
    <row r="2" spans="1:12" ht="45.75" thickBot="1">
      <c r="A2" s="150" t="s">
        <v>36</v>
      </c>
      <c r="B2" s="227">
        <f>IF(XXX_I!F7&lt;&gt;0,XXX_I!F7*SUMIFS(XXX_I!I12:I50,XXX_I!D12:D50,"=DO",XXX_I!E12:E50,"=2"),14*SUMIFS(XXX_I!I12:I50,XXX_I!D12:D50,"=DO",XXX_I!E12:E50,"=2"))+IF(XXX_I!L7&lt;&gt;0,XXX_I!L7*SUMIFS(XXX_I!O12:O50,XXX_I!D12:D50,"=DO",XXX_I!E12:E50,"=2"),14*SUMIFS(XXX_I!O12:O50,XXX_I!D12:D50,"=DO",XXX_I!E12:E50,"=2"))+IF(XXX_II!F7&lt;&gt;0,XXX_II!F7*SUMIFS(XXX_II!I12:I40,XXX_II!D12:D40,"=DO",XXX_II!E12:E40,"=2"),14*SUMIFS(XXX_II!I12:I40,XXX_II!D12:D40,"=DO",XXX_II!E12:E40,"=2"))+IF(XXX_II!L7&lt;&gt;0,XXX_II!L7*SUMIFS(XXX_II!O12:O40,XXX_II!D12:D40,"=DO",XXX_II!E12:E40,"=2"),14*SUMIFS(XXX_II!O12:O40,XXX_II!D12:D40,"=DO",XXX_II!E12:E40,"=2"))+IF(XXX_III!F7&lt;&gt;0,XXX_III!F7*SUMIFS(XXX_III!I12:I55,XXX_III!D12:D55,"=DO",XXX_III!E12:E55,"=2"),14*SUMIFS(XXX_III!I12:I55,XXX_III!D12:D55,"=DO",XXX_III!E12:E55,"=2"))+IF(XXX_III!L7&lt;&gt;0,XXX_III!L7*SUMIFS(XXX_III!O12:O55,XXX_III!D12:D55,"=DO",XXX_III!E12:E55,"=2"),14*SUMIFS(XXX_III!O12:O55,XXX_III!D12:D55,"=DO",XXX_III!E12:E55,"=2"))+IF(XXX_IV!F7&lt;&gt;0,XXX_IV!F7*SUMIFS(XXX_IV!I12:I48,XXX_IV!D12:D48,"=DO",XXX_IV!E12:E48,"=2"),14*SUMIFS(XXX_IV!I12:I48,XXX_IV!D12:D48,"=DO",XXX_IV!E12:E48,"=2"))+IF(XXX_IV!L7&lt;&gt;0,XXX_IV!L7*SUMIFS(XXX_IV!O12:O48,XXX_IV!D12:D48,"=DO",XXX_IV!E12:E48,"=2"),14*SUMIFS(XXX_IV!O12:O48,XXX_IV!D12:D48,"=DO",XXX_IV!E12:E48,"=2"))</f>
        <v>140</v>
      </c>
      <c r="C2" s="292" t="s">
        <v>35</v>
      </c>
      <c r="D2" s="228"/>
      <c r="F2" s="151" t="s">
        <v>23</v>
      </c>
      <c r="G2" s="229" t="str">
        <f ca="1">IF((G6="DA")*(G7="DA")*(G8="DA")*(G9="DA")*(G16="DA")*(G17="DA")*(G18="DA"),"DA","")</f>
        <v>DA</v>
      </c>
      <c r="H2" s="230" t="str">
        <f ca="1">IF((G6="DA")*(G7="DA")*(G8="DA")*(G9="DA")*(G16="DA")*(G17="DA")*(G18="DA"),"","NU")</f>
        <v/>
      </c>
    </row>
    <row r="3" spans="1:12" ht="15.75" thickBot="1">
      <c r="A3" s="152" t="s">
        <v>56</v>
      </c>
      <c r="D3" s="153"/>
      <c r="E3" s="153"/>
      <c r="F3" s="153"/>
      <c r="G3" s="149"/>
      <c r="H3" s="149"/>
    </row>
    <row r="4" spans="1:12" ht="15.75" thickBot="1">
      <c r="C4" s="154">
        <f>SUM(XXX_I!F80,XXX_I!L80,XXX_II!F76,XXX_II!L76,XXX_III!F98,XXX_III!L98,XXX_IV!F67,XXX_IV!L67)/IF(XXX_IV!L67=0, IF(XXX_IV!F67=0,IF(XXX_III!L98=0,IF(XXX_III!F98=0,4,5),6),7),8)</f>
        <v>26</v>
      </c>
      <c r="D4" s="155" t="str">
        <f>IF(C4&lt;=26,"OK","&gt;")</f>
        <v>OK</v>
      </c>
      <c r="E4" s="153"/>
      <c r="F4" s="153"/>
      <c r="G4" s="153"/>
      <c r="H4" s="153"/>
    </row>
    <row r="5" spans="1:12" s="158" customFormat="1" ht="15.75" thickBot="1">
      <c r="A5" s="156" t="s">
        <v>18</v>
      </c>
      <c r="B5" s="257" t="s">
        <v>17</v>
      </c>
      <c r="C5" s="264" t="s">
        <v>20</v>
      </c>
      <c r="D5" s="156" t="s">
        <v>16</v>
      </c>
      <c r="E5" s="488" t="s">
        <v>22</v>
      </c>
      <c r="F5" s="489"/>
      <c r="G5" s="490" t="s">
        <v>21</v>
      </c>
      <c r="H5" s="491"/>
      <c r="I5" s="157"/>
      <c r="J5" s="269"/>
      <c r="L5" s="250"/>
    </row>
    <row r="6" spans="1:12" ht="26.25">
      <c r="A6" s="159" t="s">
        <v>46</v>
      </c>
      <c r="B6" s="258" t="e">
        <f ca="1">B41&amp;B59&amp;B77&amp;B95</f>
        <v>#REF!</v>
      </c>
      <c r="C6" s="265">
        <f ca="1">C41+C59+C77+C95</f>
        <v>350</v>
      </c>
      <c r="D6" s="160">
        <f ca="1">C6/(SUM($C$16:$C$17)-$B$2+MIN($B$2,$D$2))*100</f>
        <v>15.060240963855422</v>
      </c>
      <c r="E6" s="235">
        <v>10</v>
      </c>
      <c r="F6" s="236">
        <v>20</v>
      </c>
      <c r="G6" s="231" t="str">
        <f ca="1">IF((D6&gt;=E6-1)*(D6&lt;=F6+1),"DA","")</f>
        <v>DA</v>
      </c>
      <c r="H6" s="232" t="str">
        <f ca="1">IF((D6&gt;=E6-1)*(D6&lt;=F6+1),"","NU")</f>
        <v/>
      </c>
      <c r="K6" s="163"/>
      <c r="L6" s="251"/>
    </row>
    <row r="7" spans="1:12" ht="26.25">
      <c r="A7" s="164" t="s">
        <v>47</v>
      </c>
      <c r="B7" s="259" t="e">
        <f ca="1">B42&amp;B60&amp;B78&amp;B96</f>
        <v>#REF!</v>
      </c>
      <c r="C7" s="266">
        <f ca="1">C42+C60+C78+C96</f>
        <v>0</v>
      </c>
      <c r="D7" s="165">
        <f ca="1">C7/(SUM($C$16:$C$17)-$B$2+MIN($B$2,$D$2))*100</f>
        <v>0</v>
      </c>
      <c r="E7" s="237"/>
      <c r="F7" s="238"/>
      <c r="G7" s="233" t="str">
        <f ca="1">IF((D7&gt;=E7-1)*(D7&lt;=F7+1),"DA","")</f>
        <v>DA</v>
      </c>
      <c r="H7" s="234" t="str">
        <f ca="1">IF((D7&gt;=E7-1)*(D7&lt;=F7+1),"","NU")</f>
        <v/>
      </c>
      <c r="I7" s="168"/>
      <c r="K7" s="163"/>
      <c r="L7" s="251"/>
    </row>
    <row r="8" spans="1:12" ht="195" customHeight="1">
      <c r="A8" s="164" t="s">
        <v>48</v>
      </c>
      <c r="B8" s="259" t="e">
        <f t="shared" ref="B8:B9" ca="1" si="0">B43&amp;B61&amp;B79&amp;B97</f>
        <v>#REF!</v>
      </c>
      <c r="C8" s="266">
        <f ca="1">C43+C61+C79+C97</f>
        <v>1876</v>
      </c>
      <c r="D8" s="165">
        <f ca="1">C8/(SUM($C$16:$C$17)-$B$2+MIN($B$2,$D$2))*100</f>
        <v>80.722891566265062</v>
      </c>
      <c r="E8" s="237">
        <v>60</v>
      </c>
      <c r="F8" s="238">
        <v>80</v>
      </c>
      <c r="G8" s="233" t="str">
        <f t="shared" ref="G8:G9" ca="1" si="1">IF((D8&gt;=E8-1)*(D8&lt;=F8+1),"DA","")</f>
        <v>DA</v>
      </c>
      <c r="H8" s="234" t="str">
        <f t="shared" ref="H8:H9" ca="1" si="2">IF((D8&gt;=E8-1)*(D8&lt;=F8+1),"","NU")</f>
        <v/>
      </c>
      <c r="I8" s="169"/>
      <c r="K8" s="170"/>
      <c r="L8" s="252"/>
    </row>
    <row r="9" spans="1:12" ht="50.25" customHeight="1" thickBot="1">
      <c r="A9" s="291" t="s">
        <v>49</v>
      </c>
      <c r="B9" s="274" t="e">
        <f t="shared" ca="1" si="0"/>
        <v>#REF!</v>
      </c>
      <c r="C9" s="273">
        <f ca="1">C44+C62+C80+C98</f>
        <v>98</v>
      </c>
      <c r="D9" s="296">
        <f ca="1">C9/(SUM($C$16:$C$17)-$B$2+MIN($B$2,$D$2))*100</f>
        <v>4.2168674698795181</v>
      </c>
      <c r="E9" s="286">
        <v>5</v>
      </c>
      <c r="F9" s="287">
        <v>10</v>
      </c>
      <c r="G9" s="297" t="str">
        <f t="shared" ca="1" si="1"/>
        <v>DA</v>
      </c>
      <c r="H9" s="298" t="str">
        <f t="shared" ca="1" si="2"/>
        <v/>
      </c>
      <c r="K9" s="170"/>
      <c r="L9" s="251"/>
    </row>
    <row r="10" spans="1:12" ht="24.75" hidden="1" customHeight="1" thickBot="1">
      <c r="A10" s="272"/>
      <c r="B10" s="260"/>
      <c r="C10" s="267"/>
      <c r="D10" s="299"/>
      <c r="E10" s="288"/>
      <c r="F10" s="289"/>
      <c r="G10" s="300"/>
      <c r="H10" s="301"/>
      <c r="K10" s="170"/>
      <c r="L10" s="251"/>
    </row>
    <row r="11" spans="1:12" ht="15.75" thickBot="1">
      <c r="A11" s="175"/>
      <c r="B11" s="261" t="s">
        <v>31</v>
      </c>
      <c r="C11" s="176">
        <f ca="1">SUM(C6:C10)</f>
        <v>2324</v>
      </c>
      <c r="D11" s="295">
        <f ca="1">SUM(D6:D10)</f>
        <v>100</v>
      </c>
      <c r="E11" s="177">
        <v>2016</v>
      </c>
      <c r="F11" s="178">
        <v>2352</v>
      </c>
      <c r="G11" s="179" t="str">
        <f ca="1">IF((C11&gt;=E11-2)*(C11&lt;=F11+2),"DA","")</f>
        <v>DA</v>
      </c>
      <c r="H11" s="180" t="str">
        <f ca="1">IF((C11&gt;=E11-1)*(C11&lt;=F11+1),"","NU")</f>
        <v/>
      </c>
      <c r="K11" s="181"/>
      <c r="L11" s="253"/>
    </row>
    <row r="12" spans="1:12" ht="15.75" thickBot="1">
      <c r="A12" s="171"/>
      <c r="B12" s="261" t="s">
        <v>40</v>
      </c>
      <c r="C12" s="241">
        <f ca="1">C11+C18</f>
        <v>3220</v>
      </c>
      <c r="K12" s="181"/>
      <c r="L12" s="253"/>
    </row>
    <row r="14" spans="1:12" ht="15.75" thickBot="1">
      <c r="A14" s="152" t="s">
        <v>53</v>
      </c>
      <c r="D14" s="153"/>
      <c r="E14" s="153"/>
      <c r="F14" s="153"/>
      <c r="G14" s="153"/>
      <c r="H14" s="153"/>
    </row>
    <row r="15" spans="1:12" s="158" customFormat="1" ht="15.75" thickBot="1">
      <c r="A15" s="156" t="s">
        <v>18</v>
      </c>
      <c r="B15" s="257" t="s">
        <v>17</v>
      </c>
      <c r="C15" s="264" t="s">
        <v>20</v>
      </c>
      <c r="D15" s="156" t="s">
        <v>16</v>
      </c>
      <c r="E15" s="488" t="s">
        <v>22</v>
      </c>
      <c r="F15" s="489"/>
      <c r="G15" s="490" t="s">
        <v>21</v>
      </c>
      <c r="H15" s="491"/>
      <c r="I15" s="157"/>
      <c r="J15" s="269"/>
      <c r="L15" s="254"/>
    </row>
    <row r="16" spans="1:12" ht="185.25" customHeight="1">
      <c r="A16" s="159" t="s">
        <v>51</v>
      </c>
      <c r="B16" s="258" t="e">
        <f>B49&amp;B67&amp;B85&amp;B103</f>
        <v>#REF!</v>
      </c>
      <c r="C16" s="265">
        <f>C49+C67+C85+C103</f>
        <v>1876</v>
      </c>
      <c r="D16" s="160">
        <f>C16/(SUM($C$16:$C$17)-$B$2+MIN($B$2,$D$2))*100</f>
        <v>80.722891566265062</v>
      </c>
      <c r="E16" s="235">
        <v>60</v>
      </c>
      <c r="F16" s="236">
        <v>80</v>
      </c>
      <c r="G16" s="231" t="str">
        <f t="shared" ref="G16:G18" si="3">IF((D16&gt;=E16-1)*(D16&lt;=F16+1),"DA","")</f>
        <v>DA</v>
      </c>
      <c r="H16" s="232" t="str">
        <f t="shared" ref="H16:H18" si="4">IF((D16&gt;=E16-1)*(D16&lt;=F16+1),"","NU")</f>
        <v/>
      </c>
      <c r="I16" s="169"/>
    </row>
    <row r="17" spans="1:13" ht="82.5" customHeight="1">
      <c r="A17" s="164" t="s">
        <v>52</v>
      </c>
      <c r="B17" s="259" t="e">
        <f>B50&amp;B68&amp;B86&amp;B104</f>
        <v>#REF!</v>
      </c>
      <c r="C17" s="268">
        <f>C50+C68+C86+C104</f>
        <v>448</v>
      </c>
      <c r="D17" s="182">
        <f>C17/(SUM($C$16:$C$17)-$B$2+MIN($B$2,$D$2))*100</f>
        <v>19.277108433734941</v>
      </c>
      <c r="E17" s="237">
        <v>20</v>
      </c>
      <c r="F17" s="238">
        <v>40</v>
      </c>
      <c r="G17" s="233" t="str">
        <f t="shared" si="3"/>
        <v>DA</v>
      </c>
      <c r="H17" s="234" t="str">
        <f t="shared" si="4"/>
        <v/>
      </c>
    </row>
    <row r="18" spans="1:13" ht="38.25" customHeight="1" thickBot="1">
      <c r="A18" s="172" t="s">
        <v>50</v>
      </c>
      <c r="B18" s="259" t="e">
        <f t="shared" ref="B18" si="5">B51&amp;B69&amp;B87&amp;B105</f>
        <v>#REF!</v>
      </c>
      <c r="C18" s="268">
        <f>C51+C69+C87+C105</f>
        <v>896</v>
      </c>
      <c r="D18" s="184">
        <f>C18/(SUM($C$16:$C$17)-$B$2+MIN($B$2,$D$2))*100</f>
        <v>38.554216867469883</v>
      </c>
      <c r="E18" s="237">
        <v>0</v>
      </c>
      <c r="F18" s="238">
        <v>100</v>
      </c>
      <c r="G18" s="233" t="str">
        <f t="shared" si="3"/>
        <v>DA</v>
      </c>
      <c r="H18" s="234" t="str">
        <f t="shared" si="4"/>
        <v/>
      </c>
    </row>
    <row r="19" spans="1:13" ht="15.75" thickBot="1">
      <c r="A19" s="185"/>
      <c r="B19" s="262" t="s">
        <v>31</v>
      </c>
      <c r="C19" s="186">
        <f>SUM(C16:C17)</f>
        <v>2324</v>
      </c>
      <c r="D19" s="187">
        <f>D16+D17</f>
        <v>100</v>
      </c>
      <c r="E19" s="188"/>
      <c r="F19" s="189"/>
      <c r="G19" s="190"/>
      <c r="H19" s="191"/>
      <c r="M19" s="255"/>
    </row>
    <row r="20" spans="1:13" ht="15.75" thickBot="1">
      <c r="B20" s="261" t="s">
        <v>40</v>
      </c>
      <c r="C20" s="241">
        <f>SUM(C16:C18)</f>
        <v>3220</v>
      </c>
      <c r="D20" s="149"/>
      <c r="E20" s="149"/>
      <c r="F20" s="149"/>
      <c r="G20" s="149"/>
      <c r="H20" s="149"/>
      <c r="M20" s="255"/>
    </row>
    <row r="21" spans="1:13">
      <c r="B21" s="256" t="s">
        <v>232</v>
      </c>
      <c r="D21" s="149"/>
      <c r="E21" s="149"/>
      <c r="F21" s="149"/>
      <c r="G21" s="149"/>
      <c r="H21" s="149"/>
    </row>
    <row r="22" spans="1:13">
      <c r="D22" s="149"/>
      <c r="E22" s="149"/>
      <c r="F22" s="149"/>
      <c r="G22" s="149"/>
      <c r="H22" s="149"/>
    </row>
    <row r="23" spans="1:13">
      <c r="D23" s="149"/>
      <c r="E23" s="149"/>
      <c r="F23" s="149"/>
      <c r="G23" s="149"/>
      <c r="H23" s="149"/>
    </row>
    <row r="24" spans="1:13">
      <c r="D24" s="149"/>
      <c r="E24" s="149"/>
      <c r="F24" s="149"/>
      <c r="G24" s="149"/>
      <c r="H24" s="149"/>
    </row>
    <row r="25" spans="1:13">
      <c r="D25" s="149"/>
      <c r="E25" s="149"/>
      <c r="F25" s="149"/>
      <c r="G25" s="149"/>
      <c r="H25" s="149"/>
    </row>
    <row r="26" spans="1:13">
      <c r="D26" s="149"/>
      <c r="E26" s="149"/>
      <c r="F26" s="149"/>
      <c r="G26" s="149"/>
      <c r="H26" s="149"/>
    </row>
    <row r="27" spans="1:13">
      <c r="D27" s="149"/>
      <c r="E27" s="149"/>
      <c r="F27" s="149"/>
      <c r="G27" s="149"/>
      <c r="H27" s="149"/>
    </row>
    <row r="28" spans="1:13">
      <c r="D28" s="149"/>
      <c r="E28" s="149"/>
      <c r="F28" s="149"/>
      <c r="G28" s="149"/>
      <c r="H28" s="149"/>
    </row>
    <row r="29" spans="1:13">
      <c r="D29" s="149"/>
      <c r="E29" s="149"/>
      <c r="F29" s="149"/>
      <c r="G29" s="149"/>
      <c r="H29" s="149"/>
    </row>
    <row r="30" spans="1:13">
      <c r="D30" s="149"/>
      <c r="E30" s="149"/>
      <c r="F30" s="149"/>
      <c r="G30" s="149"/>
      <c r="H30" s="149"/>
    </row>
    <row r="31" spans="1:13">
      <c r="D31" s="149"/>
      <c r="E31" s="149"/>
      <c r="F31" s="149"/>
      <c r="G31" s="149"/>
      <c r="H31" s="149"/>
    </row>
    <row r="32" spans="1:13">
      <c r="D32" s="149"/>
      <c r="E32" s="149"/>
      <c r="F32" s="149"/>
      <c r="G32" s="149"/>
      <c r="H32" s="149"/>
    </row>
    <row r="33" spans="1:12">
      <c r="D33" s="149"/>
      <c r="E33" s="149"/>
      <c r="F33" s="149"/>
      <c r="G33" s="149"/>
      <c r="H33" s="149"/>
    </row>
    <row r="34" spans="1:12">
      <c r="D34" s="149"/>
      <c r="E34" s="149"/>
      <c r="F34" s="149"/>
      <c r="G34" s="149"/>
      <c r="H34" s="149"/>
    </row>
    <row r="35" spans="1:12">
      <c r="D35" s="149"/>
      <c r="E35" s="149"/>
      <c r="F35" s="149"/>
      <c r="G35" s="149"/>
      <c r="H35" s="149"/>
    </row>
    <row r="36" spans="1:12" ht="18.75">
      <c r="B36" s="290" t="s">
        <v>24</v>
      </c>
    </row>
    <row r="37" spans="1:12" ht="30">
      <c r="D37" s="149"/>
      <c r="E37" s="149"/>
      <c r="F37" s="192" t="s">
        <v>23</v>
      </c>
      <c r="G37" s="193"/>
      <c r="H37" s="194"/>
    </row>
    <row r="38" spans="1:12">
      <c r="A38" s="152" t="s">
        <v>56</v>
      </c>
      <c r="D38" s="153"/>
      <c r="E38" s="153"/>
      <c r="F38" s="153"/>
      <c r="G38" s="149"/>
      <c r="H38" s="149"/>
    </row>
    <row r="39" spans="1:12" ht="15.75" thickBot="1">
      <c r="D39" s="153"/>
      <c r="E39" s="153"/>
      <c r="F39" s="153"/>
      <c r="G39" s="153"/>
      <c r="H39" s="153"/>
    </row>
    <row r="40" spans="1:12" s="158" customFormat="1" ht="15.75" thickBot="1">
      <c r="A40" s="156" t="s">
        <v>18</v>
      </c>
      <c r="B40" s="257" t="s">
        <v>17</v>
      </c>
      <c r="C40" s="264" t="s">
        <v>20</v>
      </c>
      <c r="D40" s="156" t="s">
        <v>16</v>
      </c>
      <c r="E40" s="488" t="s">
        <v>22</v>
      </c>
      <c r="F40" s="489"/>
      <c r="G40" s="490" t="s">
        <v>21</v>
      </c>
      <c r="H40" s="491"/>
      <c r="I40" s="157"/>
      <c r="J40" s="269"/>
      <c r="L40" s="254"/>
    </row>
    <row r="41" spans="1:12">
      <c r="A41" s="159" t="s">
        <v>46</v>
      </c>
      <c r="B41" s="258" t="e">
        <f>IF((XXX_I!C12="DF")*(XXX_I!E12&lt;&gt;0),XXX_I!B12&amp;", ","")&amp;IF((XXX_I!C13="DF")*(XXX_I!E13&lt;&gt;0),XXX_I!B13&amp;", ","")&amp;IF((XXX_I!C14="DF")*(XXX_I!E14&lt;&gt;0),XXX_I!B14&amp;", ","")&amp;IF((XXX_I!C15="DF")*(XXX_I!E15&lt;&gt;0),XXX_I!B15&amp;", ","")&amp;IF((XXX_I!C17="DF")*(XXX_I!E17&lt;&gt;0),XXX_I!B17&amp;", ","")&amp;IF((XXX_I!C18="DF")*(XXX_I!E18&lt;&gt;0),XXX_I!B18&amp;", ","")&amp;IF((XXX_I!C19="DF")*(XXX_I!E19&lt;&gt;0),XXX_I!B19&amp;", ","")&amp;IF((XXX_I!C20="DF")*(XXX_I!E20&lt;&gt;0),XXX_I!B20&amp;", ","")&amp;IF((XXX_I!C21="DF")*(XXX_I!E21&lt;&gt;0),XXX_I!B21&amp;", ","")&amp;IF((XXX_I!C22="DF")*(XXX_I!E22&lt;&gt;0),XXX_I!B22&amp;", ","")&amp;IF((XXX_I!C23="DF")*(XXX_I!E23&lt;&gt;0),XXX_I!B23&amp;", ","")&amp;IF((XXX_I!C24="DF")*(XXX_I!E24&lt;&gt;0),XXX_I!B24&amp;", ","")&amp;IF((XXX_I!C25="DF")*(XXX_I!E25&lt;&gt;0),XXX_I!B25&amp;", ","")&amp;IF((XXX_I!C26="DF")*(XXX_I!E26&lt;&gt;0),XXX_I!B26&amp;", ","")&amp;IF((XXX_I!C27="DF")*(XXX_I!E27&lt;&gt;0),XXX_I!B27&amp;", ","")&amp;IF((XXX_I!C28="DF")*(XXX_I!E28&lt;&gt;0),XXX_I!B28&amp;", ","")&amp;IF((XXX_I!C29="DF")*(XXX_I!E29&lt;&gt;0),XXX_I!B29&amp;", ","")&amp;IF((XXX_I!C30="DF")*(XXX_I!E30&lt;&gt;0),XXX_I!B30&amp;", ","")&amp;IF((XXX_I!C31="DF")*(XXX_I!E31&lt;&gt;0),XXX_I!B31&amp;", ","")&amp;IF((XXX_I!C32="DF")*(XXX_I!E32&lt;&gt;0),XXX_I!B32&amp;", ","")&amp;IF((XXX_I!C33="DF")*(XXX_I!E33&lt;&gt;0),XXX_I!B33&amp;", ","")&amp;IF((XXX_I!C34="DF")*(XXX_I!E34&lt;&gt;0),XXX_I!B34&amp;", ","")&amp;IF((XXX_I!C35="DF")*(XXX_I!E35&lt;&gt;0),XXX_I!B35&amp;", ","")&amp;IF((XXX_I!C36="DF")*(XXX_I!E36&lt;&gt;0),XXX_I!B36&amp;", ","")&amp;IF((XXX_I!C37="DF")*(XXX_I!E37&lt;&gt;0),XXX_I!B37&amp;", ","")&amp;IF((XXX_I!C38="DF")*(XXX_I!E38&lt;&gt;0),XXX_I!B38&amp;", ","")&amp;IF((XXX_I!C39="DF")*(XXX_I!E39&lt;&gt;0),XXX_I!B39&amp;", ","")&amp;IF((XXX_I!C40="DF")*(XXX_I!E40&lt;&gt;0),XXX_I!B40&amp;", ","")&amp;IF((XXX_I!C42="DF")*(XXX_I!E42&lt;&gt;0),XXX_I!B42&amp;", ","")&amp;IF((XXX_I!#REF!="DF")*(XXX_I!#REF!&lt;&gt;0),XXX_I!#REF!&amp;", ","")&amp;IF((XXX_I!C43="DF")*(XXX_I!E43&lt;&gt;0),XXX_I!B43&amp;", ","")&amp;IF((XXX_I!C44="DF")*(XXX_I!E44&lt;&gt;0),XXX_I!B48&amp;", ","")&amp;IF((XXX_I!C45="DF")*(XXX_I!E45&lt;&gt;0),XXX_I!B45&amp;", ","")&amp;IF((XXX_I!C46="DF")*(XXX_I!E46&lt;&gt;0),XXX_I!B46&amp;", ","")&amp;IF((XXX_I!C47="DF")*(XXX_I!E47&lt;&gt;0),XXX_I!B47&amp;", ","")&amp;IF((XXX_I!C48="DF")*(XXX_I!E48&lt;&gt;0),XXX_I!B48&amp;", ","")&amp;IF((XXX_I!C50="DF")*(XXX_I!E50&lt;&gt;0),XXX_I!B50&amp;", ","")</f>
        <v>#REF!</v>
      </c>
      <c r="C41" s="333">
        <f>IF(XXX_I!F7&lt;&gt;0,XXX_I!F7*(SUMIFS(XXX_I!F12:F50,XXX_I!C12:C50,"=DF",XXX_I!E12:E50,"=1",XXX_I!D12:D50,"&lt;&gt;DF")+SUMIFS(XXX_I!G12:G50,XXX_I!C12:C50,"=DF",XXX_I!E12:E50,"=1",XXX_I!D12:D50,"&lt;&gt;DF")+SUMIFS(XXX_I!H12:H50,XXX_I!C12:C50,"=DF",XXX_I!E12:E50,"=1",XXX_I!D12:D50,"&lt;&gt;DF")+SUMIFS(XXX_I!I12:I50,XXX_I!C12:C50,"=DF",XXX_I!E12:E50,"=1",XXX_I!D12:D50,"&lt;&gt;DF")),14*(SUMIFS(XXX_I!F12:F50,XXX_I!C12:C50,"=DF",XXX_I!E12:E50,"=1",XXX_I!D12:D50,"&lt;&gt;DF")+SUMIFS(XXX_I!G12:G50,XXX_I!C12:C50,"=DF",XXX_I!E12:E50,"=1",XXX_I!D12:D50,"&lt;&gt;DF")+SUMIFS(XXX_I!H12:H50,XXX_I!C12:C50,"=DF",XXX_I!E12:E50,"=1",XXX_I!D12:D50,"&lt;&gt;DF")+SUMIFS(XXX_I!I12:I50,XXX_I!C12:C50,"=DF",XXX_I!E12:E50,"=1",XXX_I!D12:D50,"&lt;&gt;DF")))+IF(XXX_I!L7&lt;&gt;0,XXX_I!L7*(SUMIFS(XXX_I!L12:L50,XXX_I!C12:C50,"=DF",XXX_I!E12:E50,"=1",XXX_I!D12:D50,"&lt;&gt;DF")+SUMIFS(XXX_I!M12:M50,XXX_I!C12:C50,"=DF",XXX_I!E12:E50,"=1",XXX_I!D12:D50,"&lt;&gt;DF")+SUMIFS(XXX_I!N12:N50,XXX_I!C12:C50,"=DF",XXX_I!E12:E50,"=1",XXX_I!D12:D50,"&lt;&gt;DF")+SUMIFS(XXX_I!O12:O50,XXX_I!C12:C50,"=DF",XXX_I!E12:E50,"=1",XXX_I!D12:D50,"&lt;&gt;DF")),14*(SUMIFS(XXX_I!L12:L50,XXX_I!C12:C50,"=DF",XXX_I!E12:E50,"=1",XXX_I!D12:D50,"&lt;&gt;DF")+SUMIFS(XXX_I!M12:M50,XXX_I!C12:C50,"=DF",XXX_I!E12:E50,"=1",XXX_I!D12:D50,"&lt;&gt;DF")+SUMIFS(XXX_I!N12:N50,XXX_I!C12:C50,"=DF",XXX_I!E12:E50,"=1",XXX_I!D12:D50,"&lt;&gt;DF")+SUMIFS(XXX_I!O12:O50,XXX_I!C12:C50,"=DF",XXX_I!E12:E50,"=1",XXX_I!D12:D50,"&lt;&gt;DF")))+IF(XXX_I!F7&lt;&gt;0,XXX_I!F7*(SUMIFS(XXX_I!I12:I50,XXX_I!C12:C50,"=DF",XXX_I!E12:E50,"=2",XXX_I!D12:D50,"=DO")),14*(SUMIFS(XXX_I!I12:I50,XXX_I!C12:C50,"=DF",XXX_I!E12:E50,"=2",XXX_I!D12:D50,"=DO")))+IF(XXX_I!L7&lt;&gt;0,XXX_I!L7*(SUMIFS(XXX_I!O12:O50,XXX_I!C12:C50,"=DF",XXX_I!E12:E50,"=2",XXX_I!D12:D50,"=DO")),14*(SUMIFS(XXX_I!O12:O50,XXX_I!C12:C50,"=DF",XXX_I!E12:E50,"=2",XXX_I!D12:D50,"=DO")))</f>
        <v>140</v>
      </c>
      <c r="D41" s="195"/>
      <c r="E41" s="196"/>
      <c r="F41" s="197"/>
      <c r="G41" s="161"/>
      <c r="H41" s="162"/>
      <c r="I41" s="198"/>
      <c r="K41" s="170"/>
      <c r="L41" s="251"/>
    </row>
    <row r="42" spans="1:12" ht="27.75" customHeight="1">
      <c r="A42" s="164" t="s">
        <v>47</v>
      </c>
      <c r="B42" s="259" t="e">
        <f>IF((XXX_I!C12="DD")*(XXX_I!E12&lt;&gt;0),XXX_I!B12&amp;", ","")&amp;IF((XXX_I!C13="DD")*(XXX_I!E13&lt;&gt;0),XXX_I!B13&amp;", ","")&amp;IF((XXX_I!C14="DD")*(XXX_I!E14&lt;&gt;0),XXX_I!B14&amp;", ","")&amp;IF((XXX_I!C15="DD")*(XXX_I!E15&lt;&gt;0),XXX_I!B15&amp;", ","")&amp;IF((XXX_I!C17="DD")*(XXX_I!E17&lt;&gt;0),XXX_I!B17&amp;", ","")&amp;IF((XXX_I!C18="DD")*(XXX_I!E18&lt;&gt;0),XXX_I!B18&amp;", ","")&amp;IF((XXX_I!C19="DD")*(XXX_I!E19&lt;&gt;0),XXX_I!B19&amp;", ","")&amp;IF((XXX_I!C20="DD")*(XXX_I!E20&lt;&gt;0),XXX_I!B20&amp;", ","")&amp;IF((XXX_I!C21="DD")*(XXX_I!E21&lt;&gt;0),XXX_I!B21&amp;", ","")&amp;IF((XXX_I!C22="DD")*(XXX_I!E22&lt;&gt;0),XXX_I!B22&amp;", ","")&amp;IF((XXX_I!C23="DD")*(XXX_I!E23&lt;&gt;0),XXX_I!B23&amp;", ","")&amp;IF((XXX_I!C24="DD")*(XXX_I!E24&lt;&gt;0),XXX_I!B24&amp;", ","")&amp;IF((XXX_I!C25="DD")*(XXX_I!E25&lt;&gt;0),XXX_I!B25&amp;", ","")&amp;IF((XXX_I!C26="DD")*(XXX_I!E26&lt;&gt;0),XXX_I!B26&amp;", ","")&amp;IF((XXX_I!C27="DD")*(XXX_I!E27&lt;&gt;0),XXX_I!B27&amp;", ","")&amp;IF((XXX_I!C28="DD")*(XXX_I!E28&lt;&gt;0),XXX_I!B28&amp;", ","")&amp;IF((XXX_I!C29="DD")*(XXX_I!E29&lt;&gt;0),XXX_I!B29&amp;", ","")&amp;IF((XXX_I!C30="DD")*(XXX_I!E30&lt;&gt;0),XXX_I!B30&amp;", ","")&amp;IF((XXX_I!C31="DD")*(XXX_I!E31&lt;&gt;0),XXX_I!B31&amp;", ","")&amp;IF((XXX_I!C32="DD")*(XXX_I!E32&lt;&gt;0),XXX_I!B32&amp;", ","")&amp;IF((XXX_I!C33="DD")*(XXX_I!E33&lt;&gt;0),XXX_I!B33&amp;", ","")&amp;IF((XXX_I!C34="DD")*(XXX_I!E34&lt;&gt;0),XXX_I!B34&amp;", ","")&amp;IF((XXX_I!C35="DD")*(XXX_I!E35&lt;&gt;0),XXX_I!B35&amp;", ","")&amp;IF((XXX_I!C36="DD")*(XXX_I!E36&lt;&gt;0),XXX_I!B36&amp;", ","")&amp;IF((XXX_I!C37="DD")*(XXX_I!E37&lt;&gt;0),XXX_I!B37&amp;", ","")&amp;IF((XXX_I!C38="DD")*(XXX_I!E38&lt;&gt;0),XXX_I!B38&amp;", ","")&amp;IF((XXX_I!C39="DD")*(XXX_I!E39&lt;&gt;0),XXX_I!B39&amp;", ","")&amp;IF((XXX_I!C40="DD")*(XXX_I!E40&lt;&gt;0),XXX_I!B40&amp;", ","")&amp;IF((XXX_I!C42="DD")*(XXX_I!E42&lt;&gt;0),XXX_I!B42&amp;", ","")&amp;IF((XXX_I!#REF!="DD")*(XXX_I!#REF!&lt;&gt;0),XXX_I!#REF!&amp;", ","")&amp;IF((XXX_I!C43="DD")*(XXX_I!E43&lt;&gt;0),XXX_I!B43&amp;", ","")&amp;IF((XXX_I!C44="DD")*(XXX_I!E44&lt;&gt;0),XXX_I!B48&amp;", ","")&amp;IF((XXX_I!C45="DD")*(XXX_I!E45&lt;&gt;0),XXX_I!B45&amp;", ","")&amp;IF((XXX_I!C46="DD")*(XXX_I!E46&lt;&gt;0),XXX_I!B46&amp;", ","")&amp;IF((XXX_I!C47="DD")*(XXX_I!E47&lt;&gt;0),XXX_I!B47&amp;", ","")&amp;IF((XXX_I!C48="DD")*(XXX_I!E48&lt;&gt;0),XXX_I!B48&amp;", ","")&amp;IF((XXX_I!C50="DD")*(XXX_I!E50&lt;&gt;0),XXX_I!B50&amp;", ","")</f>
        <v>#REF!</v>
      </c>
      <c r="C42" s="335">
        <f>IF(XXX_I!F7&lt;&gt;0,XXX_I!F7*(SUMIFS(XXX_I!F12:F50,XXX_I!C12:C50,"=DD",XXX_I!E12:E50,"=1",XXX_I!D12:D50,"&lt;&gt;DF")+SUMIFS(XXX_I!G12:G50,XXX_I!C12:C50,"=DD",XXX_I!E12:E50,"=1",XXX_I!D12:D50,"&lt;&gt;DF")+SUMIFS(XXX_I!H12:H50,XXX_I!C12:C50,"=DD",XXX_I!E12:E50,"=1",XXX_I!D12:D50,"&lt;&gt;DF")+SUMIFS(XXX_I!I12:I50,XXX_I!C12:C50,"=DD",XXX_I!E12:E50,"=1",XXX_I!D12:D50,"&lt;&gt;DF")),14*(SUMIFS(XXX_I!F12:F50,XXX_I!C12:C50,"=DD",XXX_I!E12:E50,"=1",XXX_I!D12:D50,"&lt;&gt;DF")+SUMIFS(XXX_I!G12:G50,XXX_I!C12:C50,"=DD",XXX_I!E12:E50,"=1",XXX_I!D12:D50,"&lt;&gt;DF")+SUMIFS(XXX_I!H12:H50,XXX_I!C12:C50,"=DD",XXX_I!E12:E50,"=1",XXX_I!D12:D50,"&lt;&gt;DF")+SUMIFS(XXX_I!I12:I50,XXX_I!C12:C50,"=DD",XXX_I!E12:E50,"=1",XXX_I!D12:D50,"&lt;&gt;DF")))+IF(XXX_I!L7&lt;&gt;0,XXX_I!L7*(SUMIFS(XXX_I!L12:L50,XXX_I!C12:C50,"=DD",XXX_I!E12:E50,"=1",XXX_I!D12:D50,"&lt;&gt;DF")+SUMIFS(XXX_I!M12:M50,XXX_I!C12:C50,"=DD",XXX_I!E12:E50,"=1",XXX_I!D12:D50,"&lt;&gt;DF")+SUMIFS(XXX_I!N12:N50,XXX_I!C12:C50,"=DD",XXX_I!E12:E50,"=1",XXX_I!D12:D50,"&lt;&gt;DF")+SUMIFS(XXX_I!O12:O50,XXX_I!C12:C50,"=DD",XXX_I!E12:E50,"=1",XXX_I!D12:D50,"&lt;&gt;DF")),14*(SUMIFS(XXX_I!L12:L50,XXX_I!C12:C50,"=DD",XXX_I!E12:E50,"=1",XXX_I!D12:D50,"&lt;&gt;DF")+SUMIFS(XXX_I!M12:M50,XXX_I!C12:C50,"=DD",XXX_I!E12:E50,"=1",XXX_I!D12:D50,"&lt;&gt;DF")+SUMIFS(XXX_I!N12:N50,XXX_I!C12:C50,"=DD",XXX_I!E12:E50,"=1",XXX_I!D12:D50,"&lt;&gt;DF")+SUMIFS(XXX_I!O12:O50,XXX_I!C12:C50,"=DD",XXX_I!E12:E50,"=1",XXX_I!D12:D50,"&lt;&gt;DF")))+IF(XXX_I!F7&lt;&gt;0,XXX_I!F7*(SUMIFS(XXX_I!I12:I50,XXX_I!C12:C50,"=DD",XXX_I!E12:E50,"=2",XXX_I!D12:D50,"=DO")),14*(SUMIFS(XXX_I!I12:I50,XXX_I!C12:C50,"=DD",XXX_I!E12:E50,"=2",XXX_I!D12:D50,"=DO")))+IF(XXX_I!L7&lt;&gt;0,XXX_I!L7*(SUMIFS(XXX_I!O12:O50,XXX_I!C12:C50,"=DD",XXX_I!E12:E50,"=2",XXX_I!D12:D50,"=DO")),14*(SUMIFS(XXX_I!O12:O50,XXX_I!C12:C50,"=DD",XXX_I!E12:E50,"=2",XXX_I!D12:D50,"=DO")))</f>
        <v>0</v>
      </c>
      <c r="D42" s="199"/>
      <c r="E42" s="200"/>
      <c r="F42" s="201"/>
      <c r="G42" s="166"/>
      <c r="H42" s="167"/>
      <c r="I42" s="198"/>
      <c r="K42" s="170"/>
      <c r="L42" s="251"/>
    </row>
    <row r="43" spans="1:12">
      <c r="A43" s="164" t="s">
        <v>48</v>
      </c>
      <c r="B43" s="259" t="e">
        <f>IF((XXX_I!C12="DS")*(XXX_I!E12&lt;&gt;0),XXX_I!B12&amp;", ","")&amp;IF((XXX_I!C13="DS")*(XXX_I!E13&lt;&gt;0),XXX_I!B13&amp;", ","")&amp;IF((XXX_I!C14="DS")*(XXX_I!E14&lt;&gt;0),XXX_I!B14&amp;", ","")&amp;IF((XXX_I!C15="DS")*(XXX_I!E15&lt;&gt;0),XXX_I!B15&amp;", ","")&amp;IF((XXX_I!C17="DS")*(XXX_I!E17&lt;&gt;0),XXX_I!B17&amp;", ","")&amp;IF((XXX_I!C18="DS")*(XXX_I!E18&lt;&gt;0),XXX_I!B18&amp;", ","")&amp;IF((XXX_I!C19="DS")*(XXX_I!E19&lt;&gt;0),XXX_I!B19&amp;", ","")&amp;IF((XXX_I!C20="DS")*(XXX_I!E20&lt;&gt;0),XXX_I!B20&amp;", ","")&amp;IF((XXX_I!C21="DS")*(XXX_I!E21&lt;&gt;0),XXX_I!B21&amp;", ","")&amp;IF((XXX_I!C22="DS")*(XXX_I!E22&lt;&gt;0),XXX_I!B22&amp;", ","")&amp;IF((XXX_I!C23="DS")*(XXX_I!E23&lt;&gt;0),XXX_I!B23&amp;", ","")&amp;IF((XXX_I!C24="DS")*(XXX_I!E24&lt;&gt;0),XXX_I!B24&amp;", ","")&amp;IF((XXX_I!C25="DS")*(XXX_I!E25&lt;&gt;0),XXX_I!B25&amp;", ","")&amp;IF((XXX_I!C26="DS")*(XXX_I!E26&lt;&gt;0),XXX_I!B26&amp;", ","")&amp;IF((XXX_I!C27="DS")*(XXX_I!E27&lt;&gt;0),XXX_I!B27&amp;", ","")&amp;IF((XXX_I!C28="DS")*(XXX_I!E28&lt;&gt;0),XXX_I!B28&amp;", ","")&amp;IF((XXX_I!C29="DS")*(XXX_I!E29&lt;&gt;0),XXX_I!B29&amp;", ","")&amp;IF((XXX_I!C30="DS")*(XXX_I!E30&lt;&gt;0),XXX_I!B30&amp;", ","")&amp;IF((XXX_I!C31="DS")*(XXX_I!E31&lt;&gt;0),XXX_I!B31&amp;", ","")&amp;IF((XXX_I!C32="DS")*(XXX_I!E32&lt;&gt;0),XXX_I!B32&amp;", ","")&amp;IF((XXX_I!C33="DS")*(XXX_I!E33&lt;&gt;0),XXX_I!B33&amp;", ","")&amp;IF((XXX_I!C34="DS")*(XXX_I!E34&lt;&gt;0),XXX_I!B34&amp;", ","")&amp;IF((XXX_I!C35="DS")*(XXX_I!E35&lt;&gt;0),XXX_I!B35&amp;", ","")&amp;IF((XXX_I!C36="DS")*(XXX_I!E36&lt;&gt;0),XXX_I!B36&amp;", ","")&amp;IF((XXX_I!C37="DS")*(XXX_I!E37&lt;&gt;0),XXX_I!B37&amp;", ","")&amp;IF((XXX_I!C38="DS")*(XXX_I!E38&lt;&gt;0),XXX_I!B38&amp;", ","")&amp;IF((XXX_I!C39="DS")*(XXX_I!E39&lt;&gt;0),XXX_I!B39&amp;", ","")&amp;IF((XXX_I!C40="DS")*(XXX_I!E40&lt;&gt;0),XXX_I!B40&amp;", ","")&amp;IF((XXX_I!C42="DS")*(XXX_I!E42&lt;&gt;0),XXX_I!B42&amp;", ","")&amp;IF((XXX_I!#REF!="DS")*(XXX_I!#REF!&lt;&gt;0),XXX_I!#REF!&amp;", ","")&amp;IF((XXX_I!C43="DS")*(XXX_I!E43&lt;&gt;0),XXX_I!B43&amp;", ","")&amp;IF((XXX_I!C44="DS")*(XXX_I!E44&lt;&gt;0),XXX_I!B48&amp;", ","")&amp;IF((XXX_I!C45="DS")*(XXX_I!E45&lt;&gt;0),XXX_I!B45&amp;", ","")&amp;IF((XXX_I!C46="DS")*(XXX_I!E46&lt;&gt;0),XXX_I!B46&amp;", ","")&amp;IF((XXX_I!C47="DS")*(XXX_I!E47&lt;&gt;0),XXX_I!B47&amp;", ","")&amp;IF((XXX_I!C48="DS")*(XXX_I!E48&lt;&gt;0),XXX_I!B48&amp;", ","")&amp;IF((XXX_I!C50="DS")*(XXX_I!E50&lt;&gt;0),XXX_I!B50&amp;", ","")</f>
        <v>#REF!</v>
      </c>
      <c r="C43" s="335">
        <f>IF(XXX_I!F7&lt;&gt;0,XXX_I!F7*(SUMIFS(XXX_I!F12:F50,XXX_I!C12:C50,"=DS",XXX_I!E12:E50,"=1",XXX_I!D12:D50,"&lt;&gt;DF")+SUMIFS(XXX_I!G12:G50,XXX_I!C12:C50,"=DS",XXX_I!E12:E50,"=1",XXX_I!D12:D50,"&lt;&gt;DF")+SUMIFS(XXX_I!H12:H50,XXX_I!C12:C50,"=DS",XXX_I!E12:E50,"=1",XXX_I!D12:D50,"&lt;&gt;DF")+SUMIFS(XXX_I!I12:I50,XXX_I!C12:C50,"=DS",XXX_I!E12:E50,"=1",XXX_I!D12:D50,"&lt;&gt;DF")),14*(SUMIFS(XXX_I!F12:F50,XXX_I!C12:C50,"=DS",XXX_I!E12:E50,"=1",XXX_I!D12:D50,"&lt;&gt;DF")+SUMIFS(XXX_I!G12:G50,XXX_I!C12:C50,"=DS",XXX_I!E12:E50,"=1",XXX_I!D12:D50,"&lt;&gt;DF")+SUMIFS(XXX_I!H12:H50,XXX_I!C12:C50,"=DS",XXX_I!E12:E50,"=1",XXX_I!D12:D50,"&lt;&gt;DF")+SUMIFS(XXX_I!I12:I50,XXX_I!C12:C50,"=DS",XXX_I!E12:E50,"=1",XXX_I!D12:D50,"&lt;&gt;DF")))+IF(XXX_I!L7&lt;&gt;0,XXX_I!L7*(SUMIFS(XXX_I!L12:L50,XXX_I!C12:C50,"=DS",XXX_I!E12:E50,"=1",XXX_I!D12:D50,"&lt;&gt;DF")+SUMIFS(XXX_I!M12:M50,XXX_I!C12:C50,"=DS",XXX_I!E12:E50,"=1",XXX_I!D12:D50,"&lt;&gt;DF")+SUMIFS(XXX_I!N12:N50,XXX_I!C12:C50,"=DS",XXX_I!E12:E50,"=1",XXX_I!D12:D50,"&lt;&gt;DF")+SUMIFS(XXX_I!O12:O50,XXX_I!C12:C50,"=DS",XXX_I!E12:E50,"=1",XXX_I!D12:D50,"&lt;&gt;DF")),14*(SUMIFS(XXX_I!L12:L50,XXX_I!C12:C50,"=DS",XXX_I!E12:E50,"=1",XXX_I!D12:D50,"&lt;&gt;DF")+SUMIFS(XXX_I!M12:M50,XXX_I!C12:C50,"=DS",XXX_I!E12:E50,"=1",XXX_I!D12:D50,"&lt;&gt;DF")+SUMIFS(XXX_I!N12:N50,XXX_I!C12:C50,"=DS",XXX_I!E12:E50,"=1",XXX_I!D12:D50,"&lt;&gt;DF")+SUMIFS(XXX_I!O12:O50,XXX_I!C12:C50,"=DS",XXX_I!E12:E50,"=1",XXX_I!D12:D50,"&lt;&gt;DF")))+IF(XXX_I!F7&lt;&gt;0,XXX_I!F7*(SUMIFS(XXX_I!I12:I50,XXX_I!C12:C50,"=DS",XXX_I!E12:E50,"=2",XXX_I!D12:D50,"=DO")),14*(SUMIFS(XXX_I!I12:I50,XXX_I!C12:C50,"=DS",XXX_I!E12:E50,"=2",XXX_I!D12:D50,"=DO")))+IF(XXX_I!L7&lt;&gt;0,XXX_I!L7*(SUMIFS(XXX_I!O12:O50,XXX_I!C12:C50,"=DS",XXX_I!E12:E50,"=2",XXX_I!D12:D50,"=DO")),14*(SUMIFS(XXX_I!O12:O50,XXX_I!C12:C50,"=DS",XXX_I!E12:E50,"=2",XXX_I!D12:D50,"=DO")))</f>
        <v>644</v>
      </c>
      <c r="D43" s="199"/>
      <c r="E43" s="200"/>
      <c r="F43" s="201"/>
      <c r="G43" s="166"/>
      <c r="H43" s="167"/>
      <c r="I43" s="198"/>
      <c r="K43" s="170"/>
      <c r="L43" s="251"/>
    </row>
    <row r="44" spans="1:12" ht="47.25" customHeight="1" thickBot="1">
      <c r="A44" s="172" t="s">
        <v>49</v>
      </c>
      <c r="B44" s="260" t="e">
        <f>IF((XXX_I!C12="DC")*(XXX_I!E12&lt;&gt;0),XXX_I!B12&amp;", ","")&amp;IF((XXX_I!C13="DC")*(XXX_I!E13&lt;&gt;0),XXX_I!B13&amp;", ","")&amp;IF((XXX_I!C14="DC")*(XXX_I!E14&lt;&gt;0),XXX_I!B14&amp;", ","")&amp;IF((XXX_I!C15="DC")*(XXX_I!E15&lt;&gt;0),XXX_I!B15&amp;", ","")&amp;IF((XXX_I!C17="DC")*(XXX_I!E17&lt;&gt;0),XXX_I!B17&amp;", ","")&amp;IF((XXX_I!C18="DC")*(XXX_I!E18&lt;&gt;0),XXX_I!B18&amp;", ","")&amp;IF((XXX_I!C19="DC")*(XXX_I!E19&lt;&gt;0),XXX_I!B19&amp;", ","")&amp;IF((XXX_I!C20="DC")*(XXX_I!E20&lt;&gt;0),XXX_I!B20&amp;", ","")&amp;IF((XXX_I!C21="DC")*(XXX_I!E21&lt;&gt;0),XXX_I!B21&amp;", ","")&amp;IF((XXX_I!C22="DC")*(XXX_I!E22&lt;&gt;0),XXX_I!B22&amp;", ","")&amp;IF((XXX_I!C23="DC")*(XXX_I!E23&lt;&gt;0),XXX_I!B23&amp;", ","")&amp;IF((XXX_I!C24="DC")*(XXX_I!E24&lt;&gt;0),XXX_I!B24&amp;", ","")&amp;IF((XXX_I!C25="DC")*(XXX_I!E25&lt;&gt;0),XXX_I!B25&amp;", ","")&amp;IF((XXX_I!C26="DC")*(XXX_I!E26&lt;&gt;0),XXX_I!B26&amp;", ","")&amp;IF((XXX_I!C27="DC")*(XXX_I!E27&lt;&gt;0),XXX_I!B27&amp;", ","")&amp;IF((XXX_I!C28="DC")*(XXX_I!E28&lt;&gt;0),XXX_I!B28&amp;", ","")&amp;IF((XXX_I!C29="DC")*(XXX_I!E29&lt;&gt;0),XXX_I!B29&amp;", ","")&amp;IF((XXX_I!C30="DC")*(XXX_I!E30&lt;&gt;0),XXX_I!B30&amp;", ","")&amp;IF((XXX_I!C31="DC")*(XXX_I!E31&lt;&gt;0),XXX_I!B31&amp;", ","")&amp;IF((XXX_I!C32="DC")*(XXX_I!E32&lt;&gt;0),XXX_I!B32&amp;", ","")&amp;IF((XXX_I!C33="DC")*(XXX_I!E33&lt;&gt;0),XXX_I!B33&amp;", ","")&amp;IF((XXX_I!C34="DC")*(XXX_I!E34&lt;&gt;0),XXX_I!B34&amp;", ","")&amp;IF((XXX_I!C35="DC")*(XXX_I!E35&lt;&gt;0),XXX_I!B35&amp;", ","")&amp;IF((XXX_I!C36="DC")*(XXX_I!E36&lt;&gt;0),XXX_I!B36&amp;", ","")&amp;IF((XXX_I!C37="DC")*(XXX_I!E37&lt;&gt;0),XXX_I!B37&amp;", ","")&amp;IF((XXX_I!C38="DC")*(XXX_I!E38&lt;&gt;0),XXX_I!B38&amp;", ","")&amp;IF((XXX_I!C39="DC")*(XXX_I!E39&lt;&gt;0),XXX_I!B39&amp;", ","")&amp;IF((XXX_I!C40="DC")*(XXX_I!E40&lt;&gt;0),XXX_I!B40&amp;", ","")&amp;IF((XXX_I!C42="DC")*(XXX_I!E42&lt;&gt;0),XXX_I!B42&amp;", ","")&amp;IF((XXX_I!#REF!="DC")*(XXX_I!#REF!&lt;&gt;0),XXX_I!#REF!&amp;", ","")&amp;IF((XXX_I!C43="DC")*(XXX_I!E43&lt;&gt;0),XXX_I!B43&amp;", ","")&amp;IF((XXX_I!C44="DC")*(XXX_I!E44&lt;&gt;0),XXX_I!B48&amp;", ","")&amp;IF((XXX_I!C45="DC")*(XXX_I!E45&lt;&gt;0),XXX_I!B45&amp;", ","")&amp;IF((XXX_I!C46="DC")*(XXX_I!E46&lt;&gt;0),XXX_I!B46&amp;", ","")&amp;IF((XXX_I!C47="DC")*(XXX_I!E47&lt;&gt;0),XXX_I!B47&amp;", ","")&amp;IF((XXX_I!C48="DC")*(XXX_I!E48&lt;&gt;0),XXX_I!B48&amp;", ","")&amp;IF((XXX_I!C50="DC")*(XXX_I!E50&lt;&gt;0),XXX_I!B50&amp;", ","")</f>
        <v>#REF!</v>
      </c>
      <c r="C44" s="336">
        <f>IF(XXX_I!F7&lt;&gt;0,XXX_I!F7*(SUMIFS(XXX_I!F12:F50,XXX_I!C12:C50,"=DC",XXX_I!E12:E50,"=1",XXX_I!D12:D50,"&lt;&gt;DF")+SUMIFS(XXX_I!G12:G50,XXX_I!C12:C50,"=DC",XXX_I!E12:E50,"=1",XXX_I!D12:D50,"&lt;&gt;DF")+SUMIFS(XXX_I!H12:H50,XXX_I!C12:C50,"=DC",XXX_I!E12:E50,"=1",XXX_I!D12:D50,"&lt;&gt;DF")+SUMIFS(XXX_I!I12:I50,XXX_I!C12:C50,"=DC",XXX_I!E12:E50,"=1",XXX_I!D12:D50,"&lt;&gt;DF")),14*(SUMIFS(XXX_I!F12:F50,XXX_I!C12:C50,"=DC",XXX_I!E12:E50,"=1",XXX_I!D12:D50,"&lt;&gt;DF")+SUMIFS(XXX_I!G12:G50,XXX_I!C12:C50,"=DC",XXX_I!E12:E50,"=1",XXX_I!D12:D50,"&lt;&gt;DF")+SUMIFS(XXX_I!H12:H50,XXX_I!C12:C50,"=DC",XXX_I!E12:E50,"=1",XXX_I!D12:D50,"&lt;&gt;DF")+SUMIFS(XXX_I!I12:I50,XXX_I!C12:C50,"=DC",XXX_I!E12:E50,"=1",XXX_I!D12:D50,"&lt;&gt;DF")))+IF(XXX_I!L7&lt;&gt;0,XXX_I!L7*(SUMIFS(XXX_I!L12:L50,XXX_I!C12:C50,"=DC",XXX_I!E12:E50,"=1",XXX_I!D12:D50,"&lt;&gt;DF")+SUMIFS(XXX_I!M12:M50,XXX_I!C12:C50,"=DC",XXX_I!E12:E50,"=1",XXX_I!D12:D50,"&lt;&gt;DF")+SUMIFS(XXX_I!N12:N50,XXX_I!C12:C50,"=DC",XXX_I!E12:E50,"=1",XXX_I!D12:D50,"&lt;&gt;DF")+SUMIFS(XXX_I!O12:O50,XXX_I!C12:C50,"=DC",XXX_I!E12:E50,"=1",XXX_I!D12:D50,"&lt;&gt;DF")),14*(SUMIFS(XXX_I!L12:L50,XXX_I!C12:C50,"=DC",XXX_I!E12:E50,"=1",XXX_I!D12:D50,"&lt;&gt;DF")+SUMIFS(XXX_I!M12:M50,XXX_I!C12:C50,"=DC",XXX_I!E12:E50,"=1",XXX_I!D12:D50,"&lt;&gt;DF")+SUMIFS(XXX_I!N12:N50,XXX_I!C12:C50,"=DC",XXX_I!E12:E50,"=1",XXX_I!D12:D50,"&lt;&gt;DF")+SUMIFS(XXX_I!O12:O50,XXX_I!C12:C50,"=DC",XXX_I!E12:E50,"=1",XXX_I!D12:D50,"&lt;&gt;DF")))+IF(XXX_I!F7&lt;&gt;0,XXX_I!F7*(SUMIFS(XXX_I!I12:I50,XXX_I!C12:C50,"=DC",XXX_I!E12:E50,"=2",XXX_I!D12:D50,"=DO")),14*(SUMIFS(XXX_I!I12:I50,XXX_I!C12:C50,"=DC",XXX_I!E12:E50,"=2",XXX_I!D12:D50,"=DO")))+IF(XXX_I!L7&lt;&gt;0,XXX_I!L7*(SUMIFS(XXX_I!O12:O50,XXX_I!C12:C50,"=DC",XXX_I!E12:E50,"=2",XXX_I!D12:D50,"=DO")),14*(SUMIFS(XXX_I!O12:O50,XXX_I!C12:C50,"=DC",XXX_I!E12:E50,"=2",XXX_I!D12:D50,"=DO")))</f>
        <v>0</v>
      </c>
      <c r="D44" s="202"/>
      <c r="E44" s="203"/>
      <c r="F44" s="204"/>
      <c r="G44" s="207"/>
      <c r="H44" s="208"/>
      <c r="I44" s="198"/>
      <c r="K44" s="170"/>
      <c r="L44" s="251"/>
    </row>
    <row r="45" spans="1:12" ht="10.5" hidden="1" customHeight="1" thickBot="1">
      <c r="A45" s="305"/>
      <c r="B45" s="306"/>
      <c r="C45" s="307"/>
      <c r="D45" s="308"/>
      <c r="E45" s="309"/>
      <c r="F45" s="310"/>
      <c r="G45" s="173"/>
      <c r="H45" s="174"/>
      <c r="I45" s="198"/>
      <c r="K45" s="181"/>
      <c r="L45" s="253"/>
    </row>
    <row r="46" spans="1:12">
      <c r="C46" s="263">
        <f>SUM(C41:C45)</f>
        <v>784</v>
      </c>
      <c r="I46" s="198"/>
    </row>
    <row r="47" spans="1:12" ht="15.75" thickBot="1">
      <c r="A47" s="152" t="s">
        <v>53</v>
      </c>
      <c r="D47" s="153"/>
      <c r="E47" s="153"/>
      <c r="F47" s="153"/>
      <c r="G47" s="153"/>
      <c r="H47" s="153"/>
      <c r="I47" s="198"/>
    </row>
    <row r="48" spans="1:12" s="158" customFormat="1" ht="15.75" thickBot="1">
      <c r="A48" s="156" t="s">
        <v>18</v>
      </c>
      <c r="B48" s="257" t="s">
        <v>17</v>
      </c>
      <c r="C48" s="264" t="s">
        <v>20</v>
      </c>
      <c r="D48" s="156" t="s">
        <v>16</v>
      </c>
      <c r="E48" s="488" t="s">
        <v>22</v>
      </c>
      <c r="F48" s="489"/>
      <c r="G48" s="490" t="s">
        <v>21</v>
      </c>
      <c r="H48" s="491"/>
      <c r="I48" s="205"/>
      <c r="J48" s="269"/>
      <c r="L48" s="254"/>
    </row>
    <row r="49" spans="1:17" ht="78" customHeight="1">
      <c r="A49" s="159" t="s">
        <v>51</v>
      </c>
      <c r="B49" s="258" t="e">
        <f>IF((XXX_I!D12="DO")*(XXX_I!E12&lt;&gt;0),XXX_I!B12&amp;", ","")&amp;IF((XXX_I!D13="DO")*(XXX_I!E13&lt;&gt;0),XXX_I!B13&amp;", ","")&amp;IF((XXX_I!D14="DO")*(XXX_I!E14&lt;&gt;0),XXX_I!B14&amp;", ","")&amp;IF((XXX_I!D15="DO")*(XXX_I!E15&lt;&gt;0),XXX_I!B15&amp;", ","")&amp;IF((XXX_I!D17="DO")*(XXX_I!E17&lt;&gt;0),XXX_I!B17&amp;", ","")&amp;IF((XXX_I!D18="DO")*(XXX_I!E18&lt;&gt;0),XXX_I!B18&amp;", ","")&amp;IF((XXX_I!D19="DO")*(XXX_I!E19&lt;&gt;0),XXX_I!B19&amp;", ","")&amp;IF((XXX_I!D20="DO")*(XXX_I!E20&lt;&gt;0),XXX_I!B20&amp;", ","")&amp;IF((XXX_I!D21="DO")*(XXX_I!E21&lt;&gt;0),XXX_I!B21&amp;", ","")&amp;IF((XXX_I!D22="DO")*(XXX_I!E22&lt;&gt;0),XXX_I!B22&amp;", ","")&amp;IF((XXX_I!D23="DO")*(XXX_I!E23&lt;&gt;0),XXX_I!B23&amp;", ","")&amp;IF((XXX_I!D24="DO")*(XXX_I!E24&lt;&gt;0),XXX_I!B24&amp;", ","")&amp;IF((XXX_I!D25="DO")*(XXX_I!E25&lt;&gt;0),XXX_I!B25&amp;", ","")&amp;IF((XXX_I!D26="DO")*(XXX_I!E26&lt;&gt;0),XXX_I!B26&amp;", ","")&amp;IF((XXX_I!D27="DO")*(XXX_I!E27&lt;&gt;0),XXX_I!B27&amp;", ","")&amp;IF((XXX_I!D28="DO")*(XXX_I!E28&lt;&gt;0),XXX_I!B28&amp;", ","")&amp;IF((XXX_I!D29="DO")*(XXX_I!E29&lt;&gt;0),XXX_I!B29&amp;", ","")&amp;IF((XXX_I!D30="DO")*(XXX_I!E30&lt;&gt;0),XXX_I!B30&amp;", ","")&amp;IF((XXX_I!D31="DO")*(XXX_I!E31&lt;&gt;0),XXX_I!B31&amp;", ","")&amp;IF((XXX_I!D32="DO")*(XXX_I!E32&lt;&gt;0),XXX_I!B32&amp;", ","")&amp;IF((XXX_I!D33="DO")*(XXX_I!E33&lt;&gt;0),XXX_I!B33&amp;", ","")&amp;IF((XXX_I!D34="DO")*(XXX_I!E34&lt;&gt;0),XXX_I!B34&amp;", ","")&amp;IF((XXX_I!D35="DO")*(XXX_I!E35&lt;&gt;0),XXX_I!B35&amp;", ","")&amp;IF((XXX_I!D36="DO")*(XXX_I!E36&lt;&gt;0),XXX_I!B36&amp;", ","")&amp;IF((XXX_I!D37="DO")*(XXX_I!E37&lt;&gt;0),XXX_I!B37&amp;", ","")&amp;IF((XXX_I!D38="DO")*(XXX_I!E38&lt;&gt;0),XXX_I!B38&amp;", ","")&amp;IF((XXX_I!D39="DO")*(XXX_I!E39&lt;&gt;0),XXX_I!B39&amp;", ","")&amp;IF((XXX_I!D40="DO")*(XXX_I!E40&lt;&gt;0),XXX_I!B40&amp;", ","")&amp;IF((XXX_I!D42="DO")*(XXX_I!E42&lt;&gt;0),XXX_I!B42&amp;", ","")&amp;IF((XXX_I!#REF!="DO")*(XXX_I!#REF!&lt;&gt;0),XXX_I!#REF!&amp;", ","")&amp;IF((XXX_I!D43="DO")*(XXX_I!E43&lt;&gt;0),XXX_I!B43&amp;", ","")&amp;IF((XXX_I!D44="DO")*(XXX_I!E44&lt;&gt;0),XXX_I!B44&amp;", ","")&amp;IF((XXX_I!D45="DO")*(XXX_I!E45&lt;&gt;0),XXX_I!B45&amp;", ","")&amp;IF((XXX_I!D46="DO")*(XXX_I!E46&lt;&gt;0),XXX_I!B46&amp;", ","")&amp;IF((XXX_I!D47="DO")*(XXX_I!E47&lt;&gt;0),XXX_I!B47&amp;", ","")&amp;IF((XXX_I!D48="DO")*(XXX_I!E48&lt;&gt;0),XXX_I!B48&amp;", ","")&amp;IF((XXX_I!D50="DO")*(XXX_I!E50&lt;&gt;0),XXX_I!B50&amp;", ","")</f>
        <v>#REF!</v>
      </c>
      <c r="C49" s="270">
        <f>IF(XXX_I!F7&lt;&gt;0,XXX_I!F7*(SUMIFS(XXX_I!F12:F50,XXX_I!D12:D50,"=DO",XXX_I!E12:E50,"&lt;&gt;0")+SUMIFS(XXX_I!G12:G50,XXX_I!D12:D50,"=DO",XXX_I!E12:E50,"&lt;&gt;0")+SUMIFS(XXX_I!H12:H50,XXX_I!D12:D50,"=DO",XXX_I!E12:E50,"&lt;&gt;0")+SUMIFS(XXX_I!I12:I50,XXX_I!D12:D50,"=DO",XXX_I!E12:E50,"&lt;&gt;0")),14*(SUMIFS(XXX_I!F12:F50,XXX_I!D12:D50,"=DO",XXX_I!E12:E50,"&lt;&gt;0")+SUMIFS(XXX_I!G12:G50,XXX_I!D12:D50,"=DO",XXX_I!E12:E50,"&lt;&gt;0")+SUMIFS(XXX_I!H12:H50,XXX_I!D12:D50,"=DO",XXX_I!E12:E50,"&lt;&gt;0")+SUMIFS(XXX_I!I12:I50,XXX_I!D12:D50,"=DO",XXX_I!E12:E50,"&lt;&gt;0")))+IF(XXX_I!L7&lt;&gt;0,XXX_I!L7*(SUMIFS(XXX_I!L12:L50,XXX_I!D12:D50,"=DO",XXX_I!E12:E50,"&lt;&gt;0")+SUMIFS(XXX_I!M12:M50,XXX_I!D12:D50,"=DO",XXX_I!E12:E50,"&lt;&gt;0")+SUMIFS(XXX_I!N12:N50,XXX_I!D12:D50,"=DO",XXX_I!E12:E50,"&lt;&gt;0")+SUMIFS(XXX_I!O12:O50,XXX_I!D12:D50,"=DO",XXX_I!E12:E50,"&lt;&gt;0")),14*(SUMIFS(XXX_I!L12:L50,XXX_I!D12:D50,"=DO",XXX_I!E12:E50,"&lt;&gt;0")+SUMIFS(XXX_I!M12:M50,XXX_I!D12:D50,"=DO",XXX_I!E12:E50,"&lt;&gt;0")+SUMIFS(XXX_I!N12:N50,XXX_I!D12:D50,"=DO",XXX_I!E12:E50,"&lt;&gt;0")+SUMIFS(XXX_I!O12:O50,XXX_I!D12:D50,"=DO",XXX_I!E12:E50,"&lt;&gt;0")))</f>
        <v>686</v>
      </c>
      <c r="D49" s="195"/>
      <c r="E49" s="196"/>
      <c r="F49" s="197"/>
      <c r="G49" s="161"/>
      <c r="H49" s="162"/>
      <c r="I49" s="198"/>
    </row>
    <row r="50" spans="1:17">
      <c r="A50" s="164" t="s">
        <v>52</v>
      </c>
      <c r="B50" s="259" t="e">
        <f>IF((XXX_I!D12="DA")*(XXX_I!E12&lt;&gt;0),XXX_I!B12&amp;", ","")&amp;IF((XXX_I!D13="DA")*(XXX_I!E13&lt;&gt;0),XXX_I!B13&amp;", ","")&amp;IF((XXX_I!D14="DA")*(XXX_I!E14&lt;&gt;0),XXX_I!B14&amp;", ","")&amp;IF((XXX_I!D15="DA")*(XXX_I!E15&lt;&gt;0),XXX_I!B15&amp;", ","")&amp;IF((XXX_I!D17="DA")*(XXX_I!E17&lt;&gt;0),XXX_I!B17&amp;", ","")&amp;IF((XXX_I!D18="DA")*(XXX_I!E18&lt;&gt;0),XXX_I!B18&amp;", ","")&amp;IF((XXX_I!D19="DA")*(XXX_I!E19&lt;&gt;0),XXX_I!B19&amp;", ","")&amp;IF((XXX_I!D20="DA")*(XXX_I!E20&lt;&gt;0),XXX_I!B20&amp;", ","")&amp;IF((XXX_I!D21="DA")*(XXX_I!E21&lt;&gt;0),XXX_I!B21&amp;", ","")&amp;IF((XXX_I!D22="DA")*(XXX_I!E22&lt;&gt;0),XXX_I!B22&amp;", ","")&amp;IF((XXX_I!D23="DA")*(XXX_I!E23&lt;&gt;0),XXX_I!B23&amp;", ","")&amp;IF((XXX_I!D24="DA")*(XXX_I!E24&lt;&gt;0),XXX_I!B24&amp;", ","")&amp;IF((XXX_I!D25="DA")*(XXX_I!E25&lt;&gt;0),XXX_I!B25&amp;", ","")&amp;IF((XXX_I!D26="DA")*(XXX_I!E26&lt;&gt;0),XXX_I!B26&amp;", ","")&amp;IF((XXX_I!D27="DA")*(XXX_I!E27&lt;&gt;0),XXX_I!B27&amp;", ","")&amp;IF((XXX_I!D28="DA")*(XXX_I!E28&lt;&gt;0),XXX_I!B28&amp;", ","")&amp;IF((XXX_I!D29="DA")*(XXX_I!E29&lt;&gt;0),XXX_I!B29&amp;", ","")&amp;IF((XXX_I!D30="DA")*(XXX_I!E30&lt;&gt;0),XXX_I!B30&amp;", ","")&amp;IF((XXX_I!D31="DA")*(XXX_I!E31&lt;&gt;0),XXX_I!B31&amp;", ","")&amp;IF((XXX_I!D32="DA")*(XXX_I!E32&lt;&gt;0),XXX_I!B32&amp;", ","")&amp;IF((XXX_I!D33="DA")*(XXX_I!E33&lt;&gt;0),XXX_I!B33&amp;", ","")&amp;IF((XXX_I!D34="DA")*(XXX_I!E34&lt;&gt;0),XXX_I!B34&amp;", ","")&amp;IF((XXX_I!D35="DA")*(XXX_I!E35&lt;&gt;0),XXX_I!B35&amp;", ","")&amp;IF((XXX_I!D36="DA")*(XXX_I!E36&lt;&gt;0),XXX_I!B36&amp;", ","")&amp;IF((XXX_I!D37="DA")*(XXX_I!E37&lt;&gt;0),XXX_I!B37&amp;", ","")&amp;IF((XXX_I!D38="DA")*(XXX_I!E38&lt;&gt;0),XXX_I!B38&amp;", ","")&amp;IF((XXX_I!D39="DA")*(XXX_I!E39&lt;&gt;0),XXX_I!B39&amp;", ","")&amp;IF((XXX_I!D40="DA")*(XXX_I!E40&lt;&gt;0),XXX_I!B40&amp;", ","")&amp;IF((XXX_I!D42="DA")*(XXX_I!E42&lt;&gt;0),XXX_I!B42&amp;", ","")&amp;IF((XXX_I!#REF!="DA")*(XXX_I!#REF!&lt;&gt;0),XXX_I!#REF!&amp;", ","")&amp;IF((XXX_I!D43="DA")*(XXX_I!E43&lt;&gt;0),XXX_I!B43&amp;", ","")&amp;IF((XXX_I!D44="DA")*(XXX_I!E44&lt;&gt;0),XXX_I!B44&amp;", ","")&amp;IF((XXX_I!D45="DA")*(XXX_I!E45&lt;&gt;0),XXX_I!B45&amp;", ","")&amp;IF((XXX_I!D46="DA")*(XXX_I!E46&lt;&gt;0),XXX_I!B46&amp;", ","")&amp;IF((XXX_I!D47="DA")*(XXX_I!E47&lt;&gt;0),XXX_I!B47&amp;", ","")&amp;IF((XXX_I!D48="DA")*(XXX_I!E48&lt;&gt;0),XXX_I!B48&amp;", ","")&amp;IF((XXX_I!D50="DA")*(XXX_I!E50&lt;&gt;0),XXX_I!B50&amp;", ","")</f>
        <v>#REF!</v>
      </c>
      <c r="C50" s="334">
        <f>IF(XXX_I!F7&lt;&gt;0,XXX_I!F7*(SUMIFS(XXX_I!F12:F50,XXX_I!D12:D50,"=DA",XXX_I!E12:E50,"=1")+SUMIFS(XXX_I!G12:G50,XXX_I!D12:D50,"=DA",XXX_I!E12:E50,"=1")+SUMIFS(XXX_I!H12:H50,XXX_I!D12:D50,"=DA",XXX_I!E12:E50,"=1")+SUMIFS(XXX_I!I12:I50,XXX_I!D12:D50,"=DA",XXX_I!E12:E50,"=1")),14*(SUMIFS(XXX_I!F12:F50,XXX_I!D12:D50,"=DA",XXX_I!E12:E50,"=1")+SUMIFS(XXX_I!G12:G50,XXX_I!D12:D50,"=DA",XXX_I!E12:E50,"=1")+SUMIFS(XXX_I!H12:H50,XXX_I!D12:D50,"=DA",XXX_I!E12:E50,"=1")+SUMIFS(XXX_I!I12:I50,XXX_I!D12:D50,"=DA",XXX_I!E12:E50,"=1")))+IF(XXX_I!L7&lt;&gt;0,XXX_I!L7*(SUMIFS(XXX_I!L12:L50,XXX_I!D12:D50,"=DA",XXX_I!E12:E50,"=1")+SUMIFS(XXX_I!M12:M50,XXX_I!D12:D50,"=DA",XXX_I!E12:E50,"=1")+SUMIFS(XXX_I!N12:N50,XXX_I!D12:D50,"=DA",XXX_I!E12:E50,"=1")+SUMIFS(XXX_I!O12:O50,XXX_I!D12:D50,"=DA",XXX_I!E12:E50,"=1")),14*(SUMIFS(XXX_I!L12:L50,XXX_I!D12:D50,"=DA",XXX_I!E12:E50,"=1")+SUMIFS(XXX_I!M12:M50,XXX_I!D12:D50,"=DA",XXX_I!E12:E50,"=1")+SUMIFS(XXX_I!N12:N50,XXX_I!D12:D50,"=DA",XXX_I!E12:E50,"=1")+SUMIFS(XXX_I!O12:O50,XXX_I!D12:D50,"=DA",XXX_I!E12:E50,"=1")))</f>
        <v>98</v>
      </c>
      <c r="D50" s="183"/>
      <c r="E50" s="200"/>
      <c r="F50" s="201"/>
      <c r="G50" s="166"/>
      <c r="H50" s="167"/>
      <c r="I50" s="198"/>
    </row>
    <row r="51" spans="1:17" ht="15.75" thickBot="1">
      <c r="A51" s="172" t="s">
        <v>50</v>
      </c>
      <c r="B51" s="260" t="e">
        <f>IF((XXX_I!D12="DF")*(XXX_I!E12&lt;&gt;0),XXX_I!B12&amp;", ","")&amp;IF((XXX_I!D13="DF")*(XXX_I!E13&lt;&gt;0),XXX_I!B13&amp;", ","")&amp;IF((XXX_I!D14="DF")*(XXX_I!E14&lt;&gt;0),XXX_I!B14&amp;", ","")&amp;IF((XXX_I!D15="DF")*(XXX_I!E15&lt;&gt;0),XXX_I!B15&amp;", ","")&amp;IF((XXX_I!D17="DF")*(XXX_I!E17&lt;&gt;0),XXX_I!B17&amp;", ","")&amp;IF((XXX_I!D18="DF")*(XXX_I!E18&lt;&gt;0),XXX_I!B18&amp;", ","")&amp;IF((XXX_I!D19="DF")*(XXX_I!E19&lt;&gt;0),XXX_I!B19&amp;", ","")&amp;IF((XXX_I!D20="DF")*(XXX_I!E20&lt;&gt;0),XXX_I!B20&amp;", ","")&amp;IF((XXX_I!D21="DF")*(XXX_I!E21&lt;&gt;0),XXX_I!B21&amp;", ","")&amp;IF((XXX_I!D22="DF")*(XXX_I!E22&lt;&gt;0),XXX_I!B22&amp;", ","")&amp;IF((XXX_I!D23="DF")*(XXX_I!E23&lt;&gt;0),XXX_I!B23&amp;", ","")&amp;IF((XXX_I!D24="DF")*(XXX_I!E24&lt;&gt;0),XXX_I!B24&amp;", ","")&amp;IF((XXX_I!D25="DF")*(XXX_I!E25&lt;&gt;0),XXX_I!B25&amp;", ","")&amp;IF((XXX_I!D26="DF")*(XXX_I!E26&lt;&gt;0),XXX_I!B26&amp;", ","")&amp;IF((XXX_I!D27="DF")*(XXX_I!E27&lt;&gt;0),XXX_I!B27&amp;", ","")&amp;IF((XXX_I!D28="DF")*(XXX_I!E28&lt;&gt;0),XXX_I!B28&amp;", ","")&amp;IF((XXX_I!D29="DF")*(XXX_I!E29&lt;&gt;0),XXX_I!B29&amp;", ","")&amp;IF((XXX_I!D30="DF")*(XXX_I!E30&lt;&gt;0),XXX_I!B30&amp;", ","")&amp;IF((XXX_I!D31="DF")*(XXX_I!E31&lt;&gt;0),XXX_I!B31&amp;", ","")&amp;IF((XXX_I!D32="DF")*(XXX_I!E32&lt;&gt;0),XXX_I!B32&amp;", ","")&amp;IF((XXX_I!D33="DF")*(XXX_I!E33&lt;&gt;0),XXX_I!B33&amp;", ","")&amp;IF((XXX_I!D34="DF")*(XXX_I!E34&lt;&gt;0),XXX_I!B34&amp;", ","")&amp;IF((XXX_I!D35="DF")*(XXX_I!E35&lt;&gt;0),XXX_I!B35&amp;", ","")&amp;IF((XXX_I!D36="DF")*(XXX_I!E36&lt;&gt;0),XXX_I!B36&amp;", ","")&amp;IF((XXX_I!D37="DF")*(XXX_I!E37&lt;&gt;0),XXX_I!B37&amp;", ","")&amp;IF((XXX_I!D38="DF")*(XXX_I!E38&lt;&gt;0),XXX_I!B38&amp;", ","")&amp;IF((XXX_I!D39="DF")*(XXX_I!E39&lt;&gt;0),XXX_I!B39&amp;", ","")&amp;IF((XXX_I!D40="DF")*(XXX_I!E40&lt;&gt;0),XXX_I!B40&amp;", ","")&amp;IF((XXX_I!D42="DF")*(XXX_I!E42&lt;&gt;0),XXX_I!B42&amp;", ","")&amp;IF((XXX_I!#REF!="DF")*(XXX_I!#REF!&lt;&gt;0),XXX_I!#REF!&amp;", ","")&amp;IF((XXX_I!D43="DF")*(XXX_I!E43&lt;&gt;0),XXX_I!B43&amp;", ","")&amp;IF((XXX_I!D44="DF")*(XXX_I!E44&lt;&gt;0),XXX_I!B44&amp;", ","")&amp;IF((XXX_I!D45="DF")*(XXX_I!E45&lt;&gt;0),XXX_I!B45&amp;", ","")&amp;IF((XXX_I!D46="DF")*(XXX_I!E46&lt;&gt;0),XXX_I!B46&amp;", ","")&amp;IF((XXX_I!D47="DF")*(XXX_I!E47&lt;&gt;0),XXX_I!B47&amp;", ","")&amp;IF((XXX_I!D48="DF")*(XXX_I!E48&lt;&gt;0),XXX_I!B48&amp;", ","")&amp;IF((XXX_I!D50="DF")*(XXX_I!E50&lt;&gt;0),XXX_I!B50&amp;", ","")</f>
        <v>#REF!</v>
      </c>
      <c r="C51" s="271">
        <f>IF(XXX_I!F7&lt;&gt;0,XXX_I!F7*(SUMIFS(XXX_I!F12:F50,XXX_I!D12:D50,"=DF",XXX_I!E12:E50,"&gt;=0")+SUMIFS(XXX_I!G12:G50,XXX_I!D12:D50,"=DF",XXX_I!E12:E50,"&gt;=0")+SUMIFS(XXX_I!H12:H50,XXX_I!D12:D50,"=DF",XXX_I!E12:E50,"&gt;=0")+SUMIFS(XXX_I!I12:I50,XXX_I!D12:D50,"=DF",XXX_I!E12:E50,"&gt;=0")),14*(SUMIFS(XXX_I!F12:F50,XXX_I!D12:D50,"=DF",XXX_I!E12:E50,"&gt;=0")+SUMIFS(XXX_I!G12:G50,XXX_I!D12:D50,"=DF",XXX_I!E12:E50,"&gt;=0")+SUMIFS(XXX_I!H12:H50,XXX_I!D12:D50,"=DF",XXX_I!E12:E50,"&gt;=0")+SUMIFS(XXX_I!I12:I50,XXX_I!D12:D50,"=DF",XXX_I!E12:E50,"&gt;=0")))+IF(XXX_I!L7&lt;&gt;0,XXX_I!L7*(SUMIFS(XXX_I!L12:L50,XXX_I!D12:D50,"=DF",XXX_I!E12:E50,"&gt;=0")+SUMIFS(XXX_I!M12:M50,XXX_I!D12:D50,"=DF",XXX_I!E12:E50,"&gt;=0")+SUMIFS(XXX_I!N12:N50,XXX_I!D12:D50,"=DF",XXX_I!E12:E50,"&gt;=0")+SUMIFS(XXX_I!O12:O50,XXX_I!D12:D50,"=DF",XXX_I!E12:E50,"&gt;=0")),14*(SUMIFS(XXX_I!L12:L50,XXX_I!D12:D50,"=DF",XXX_I!E12:E50,"&gt;=0")+SUMIFS(XXX_I!M12:M50,XXX_I!D12:D50,"=DF",XXX_I!E12:E50,"&gt;=0")+SUMIFS(XXX_I!N12:N50,XXX_I!D12:D50,"=DF",XXX_I!E12:E50,"&gt;=0")+SUMIFS(XXX_I!O12:O50,XXX_I!D12:D50,"=DF",XXX_I!E12:E50,"&gt;=0")))</f>
        <v>364</v>
      </c>
      <c r="D51" s="206"/>
      <c r="E51" s="203"/>
      <c r="F51" s="204"/>
      <c r="G51" s="207"/>
      <c r="H51" s="208"/>
      <c r="I51" s="198"/>
    </row>
    <row r="53" spans="1:17">
      <c r="C53" s="263">
        <f>SUM(C49:C50)</f>
        <v>784</v>
      </c>
    </row>
    <row r="54" spans="1:17" ht="18.75">
      <c r="B54" s="294" t="s">
        <v>25</v>
      </c>
    </row>
    <row r="55" spans="1:17" ht="30">
      <c r="D55" s="149"/>
      <c r="E55" s="149"/>
      <c r="F55" s="192" t="s">
        <v>23</v>
      </c>
      <c r="G55" s="193"/>
      <c r="H55" s="194"/>
    </row>
    <row r="56" spans="1:17">
      <c r="A56" s="152" t="s">
        <v>56</v>
      </c>
      <c r="D56" s="153"/>
      <c r="E56" s="153"/>
      <c r="F56" s="153"/>
      <c r="G56" s="149"/>
      <c r="H56" s="149"/>
    </row>
    <row r="57" spans="1:17" ht="15.75" thickBot="1">
      <c r="D57" s="153"/>
      <c r="E57" s="153"/>
      <c r="F57" s="153"/>
      <c r="G57" s="153"/>
      <c r="H57" s="153"/>
    </row>
    <row r="58" spans="1:17" ht="15.75" thickBot="1">
      <c r="A58" s="156" t="s">
        <v>18</v>
      </c>
      <c r="B58" s="257" t="s">
        <v>17</v>
      </c>
      <c r="C58" s="264" t="s">
        <v>20</v>
      </c>
      <c r="D58" s="156" t="s">
        <v>16</v>
      </c>
      <c r="E58" s="488" t="s">
        <v>22</v>
      </c>
      <c r="F58" s="489"/>
      <c r="G58" s="490" t="s">
        <v>21</v>
      </c>
      <c r="H58" s="491"/>
    </row>
    <row r="59" spans="1:17">
      <c r="A59" s="159" t="s">
        <v>46</v>
      </c>
      <c r="B59" s="258" t="e">
        <f>IF((XXX_II!C12="DF")*(XXX_II!E12&lt;&gt;0),XXX_II!B12&amp;", ","")&amp;IF((XXX_II!C13="DF")*(XXX_II!E13&lt;&gt;0),XXX_II!B13&amp;", ","")&amp;IF((XXX_II!C14="DF")*(XXX_II!E14&lt;&gt;0),XXX_II!B14&amp;", ","")&amp;IF((XXX_II!C15="DF")*(XXX_II!E15&lt;&gt;0),XXX_II!B15&amp;", ","")&amp;IF((XXX_II!C16="DF")*(XXX_II!E16&lt;&gt;0),XXX_II!B16&amp;", ","")&amp;IF((XXX_II!C17="DF")*(XXX_II!E17&lt;&gt;0),XXX_II!B17&amp;", ","")&amp;IF((XXX_II!C18="DF")*(XXX_II!E18&lt;&gt;0),XXX_II!B18&amp;", ","")&amp;IF((XXX_II!C19="DF")*(XXX_II!E19&lt;&gt;0),XXX_II!B19&amp;", ","")&amp;IF((XXX_II!C20="DF")*(XXX_II!E20&lt;&gt;0),XXX_II!B20&amp;", ","")&amp;IF((XXX_II!C21="DF")*(XXX_II!E21&lt;&gt;0),XXX_II!B21&amp;", ","")&amp;IF((XXX_II!C24="DF")*(XXX_II!E24&lt;&gt;0),XXX_II!B24&amp;", ","")&amp;IF((XXX_II!C25="DF")*(XXX_II!E25&lt;&gt;0),XXX_II!B25&amp;", ","")&amp;IF((XXX_II!C26="DF")*(XXX_II!E26&lt;&gt;0),XXX_II!B26&amp;", ","")&amp;IF((XXX_II!C27="DF")*(XXX_II!E27&lt;&gt;0),XXX_II!B27&amp;", ","")&amp;IF((XXX_II!C28="DF")*(XXX_II!E28&lt;&gt;0),XXX_II!B28&amp;", ","")&amp;IF((XXX_II!C29="DF")*(XXX_II!E29&lt;&gt;0),XXX_II!B29&amp;", ","")&amp;IF((XXX_II!C30="DF")*(XXX_II!E30&lt;&gt;0),XXX_II!B30&amp;", ","")&amp;IF((XXX_II!C31="DF")*(XXX_II!E31&lt;&gt;0),XXX_II!B31&amp;", ","")&amp;IF((XXX_II!#REF!="DF")*(XXX_II!#REF!&lt;&gt;0),XXX_II!#REF!&amp;", ","")&amp;IF((XXX_II!#REF!="DF")*(XXX_II!#REF!&lt;&gt;0),XXX_II!#REF!&amp;", ","")&amp;IF((XXX_II!C34="DF")*(XXX_II!E34&lt;&gt;0),XXX_II!B34&amp;", ","")&amp;IF((XXX_II!#REF!="DF")*(XXX_II!#REF!&lt;&gt;0),XXX_II!#REF!&amp;", ","")&amp;IF((XXX_II!#REF!="DF")*(XXX_II!#REF!&lt;&gt;0),XXX_II!#REF!&amp;", ","")&amp;IF((XXX_II!#REF!="DF")*(XXX_II!#REF!&lt;&gt;0),XXX_II!#REF!&amp;", ","")&amp;IF((XXX_II!C35="DF")*(XXX_II!E35&lt;&gt;0),XXX_II!B35&amp;", ","")&amp;IF((XXX_II!C36="DF")*(XXX_II!E36&lt;&gt;0),XXX_II!B36&amp;", ","")&amp;IF((XXX_II!C37="DF")*(XXX_II!E37&lt;&gt;0),XXX_II!B37&amp;", ","")&amp;IF((XXX_II!#REF!="DF")*(XXX_II!#REF!&lt;&gt;0),XXX_II!#REF!&amp;", ","")&amp;IF((XXX_II!C39="DF")*(XXX_II!E39&lt;&gt;0),XXX_II!B39&amp;", ","")&amp;IF((XXX_II!C40="DF")*(XXX_II!E40&lt;&gt;0),XXX_II!B40&amp;", ","")&amp;IF((XXX_II!#REF!="DF")*(XXX_II!#REF!&lt;&gt;0),XXX_II!#REF!&amp;", ","")&amp;IF((XXX_II!#REF!="DF")*(XXX_II!#REF!&lt;&gt;0),XXX_II!#REF!&amp;", ","")&amp;IF((XXX_II!#REF!="DF")*(XXX_II!#REF!&lt;&gt;0),XXX_II!#REF!&amp;", ","")&amp;IF((XXX_II!#REF!="DF")*(XXX_II!#REF!&lt;&gt;0),XXX_II!#REF!&amp;", ","")&amp;IF((XXX_II!#REF!="DF")*(XXX_II!#REF!&lt;&gt;0),XXX_II!#REF!&amp;", ","")&amp;IF((XXX_II!#REF!="DF")*(XXX_II!#REF!&lt;&gt;0),XXX_II!#REF!&amp;", ","")&amp;IF((XXX_II!#REF!="DF")*(XXX_II!#REF!&lt;&gt;0),XXX_II!#REF!&amp;", ","")</f>
        <v>#REF!</v>
      </c>
      <c r="C59" s="333">
        <f>IF(XXX_II!F7&lt;&gt;0,XXX_II!F7*(SUMIFS(XXX_II!F12:F40,XXX_II!C12:C40,"=DF",XXX_II!E12:E40,"=1",XXX_II!D12:D40,"&lt;&gt;DF")+SUMIFS(XXX_II!G12:G40,XXX_II!C12:C40,"=DF",XXX_II!E12:E40,"=1",XXX_II!D12:D40,"&lt;&gt;DF")+SUMIFS(XXX_II!H12:H40,XXX_II!C12:C40,"=DF",XXX_II!E12:E40,"=1",XXX_II!D12:D40,"&lt;&gt;DF")+SUMIFS(XXX_II!I12:I40,XXX_II!C12:C40,"=DF",XXX_II!E12:E40,"=1",XXX_II!D12:D40,"&lt;&gt;DF")),14*(SUMIFS(XXX_II!F12:F40,XXX_II!C12:C40,"=DF",XXX_II!E12:E40,"=1",XXX_II!D12:D40,"&lt;&gt;DF")+SUMIFS(XXX_II!G12:G40,XXX_II!C12:C40,"=DF",XXX_II!E12:E40,"=1",XXX_II!D12:D40,"&lt;&gt;DF")+SUMIFS(XXX_II!H12:H40,XXX_II!C12:C40,"=DF",XXX_II!E12:E40,"=1",XXX_II!D12:D40,"&lt;&gt;DF")+SUMIFS(XXX_II!I12:I40,XXX_II!C12:C40,"=DF",XXX_II!E12:E40,"=1",XXX_II!D12:D40,"&lt;&gt;DF")))+IF(XXX_II!L7&lt;&gt;0,XXX_II!L7*(SUMIFS(XXX_II!L12:L40,XXX_II!C12:C40,"=DF",XXX_II!E12:E40,"=1",XXX_II!D12:D40,"&lt;&gt;DF")+SUMIFS(XXX_II!M12:M40,XXX_II!C12:C40,"=DF",XXX_II!E12:E40,"=1",XXX_II!D12:D40,"&lt;&gt;DF")+SUMIFS(XXX_II!N12:N40,XXX_II!C12:C40,"=DF",XXX_II!E12:E40,"=1",XXX_II!D12:D40,"&lt;&gt;DF")+SUMIFS(XXX_II!O12:O40,XXX_II!C12:C40,"=DF",XXX_II!E12:E40,"=1",XXX_II!D12:D40,"&lt;&gt;DF")),14*(SUMIFS(XXX_II!L12:L40,XXX_II!C12:C40,"=DF",XXX_II!E12:E40,"=1",XXX_II!D12:D40,"&lt;&gt;DF")+SUMIFS(XXX_II!M12:M40,XXX_II!C12:C40,"=DF",XXX_II!E12:E40,"=1",XXX_II!D12:D40,"&lt;&gt;DF")+SUMIFS(XXX_II!N12:N40,XXX_II!C12:C40,"=DF",XXX_II!E12:E40,"=1",XXX_II!D12:D40,"&lt;&gt;DF")+SUMIFS(XXX_II!O12:O40,XXX_II!C12:C40,"=DF",XXX_II!E12:E40,"=1",XXX_II!D12:D40,"&lt;&gt;DF")))+IF(XXX_II!F7&lt;&gt;0,XXX_II!F7*(SUMIFS(XXX_II!I12:I40,XXX_II!C12:C40,"=DF",XXX_II!E12:E40,"=2",XXX_II!D12:D40,"=DO")),14*(SUMIFS(XXX_II!I12:I40,XXX_II!C12:C40,"=DF",XXX_II!E12:E40,"=2",XXX_II!D12:D40,"=DO")))+IF(XXX_II!L7&lt;&gt;0,XXX_II!L7*(SUMIFS(XXX_II!O12:O40,XXX_II!C12:C40,"=DF",XXX_II!E12:E40,"=2",XXX_II!D12:D40,"=DO")),14*(SUMIFS(XXX_II!O12:O40,XXX_II!C12:C40,"=DF",XXX_II!E12:E40,"=2",XXX_II!D12:D40,"=DO")))</f>
        <v>84</v>
      </c>
      <c r="D59" s="195"/>
      <c r="E59" s="196"/>
      <c r="F59" s="197"/>
      <c r="G59" s="161"/>
      <c r="H59" s="162"/>
    </row>
    <row r="60" spans="1:17">
      <c r="A60" s="164" t="s">
        <v>47</v>
      </c>
      <c r="B60" s="259" t="e">
        <f>IF((XXX_II!C12="DD")*(XXX_II!E12&lt;&gt;0),XXX_II!B12&amp;", ","")&amp;IF((XXX_II!C13="DD")*(XXX_II!E13&lt;&gt;0),XXX_II!B13&amp;", ","")&amp;IF((XXX_II!C14="DD")*(XXX_II!E14&lt;&gt;0),XXX_II!B14&amp;", ","")&amp;IF((XXX_II!C15="DD")*(XXX_II!E15&lt;&gt;0),XXX_II!B15&amp;", ","")&amp;IF((XXX_II!C16="DD")*(XXX_II!E16&lt;&gt;0),XXX_II!B16&amp;", ","")&amp;IF((XXX_II!C17="DD")*(XXX_II!E17&lt;&gt;0),XXX_II!B17&amp;", ","")&amp;IF((XXX_II!C18="DD")*(XXX_II!E18&lt;&gt;0),XXX_II!B18&amp;", ","")&amp;IF((XXX_II!C19="DD")*(XXX_II!E19&lt;&gt;0),XXX_II!B19&amp;", ","")&amp;IF((XXX_II!C20="DD")*(XXX_II!E20&lt;&gt;0),XXX_II!B20&amp;", ","")&amp;IF((XXX_II!C21="DD")*(XXX_II!E21&lt;&gt;0),XXX_II!B21&amp;", ","")&amp;IF((XXX_II!C24="DD")*(XXX_II!E24&lt;&gt;0),XXX_II!B24&amp;", ","")&amp;IF((XXX_II!C25="DD")*(XXX_II!E25&lt;&gt;0),XXX_II!B25&amp;", ","")&amp;IF((XXX_II!C26="DD")*(XXX_II!E26&lt;&gt;0),XXX_II!B26&amp;", ","")&amp;IF((XXX_II!C27="DD")*(XXX_II!E27&lt;&gt;0),XXX_II!B27&amp;", ","")&amp;IF((XXX_II!C28="DD")*(XXX_II!E28&lt;&gt;0),XXX_II!B28&amp;", ","")&amp;IF((XXX_II!C29="DD")*(XXX_II!E29&lt;&gt;0),XXX_II!B29&amp;", ","")&amp;IF((XXX_II!C30="DD")*(XXX_II!E30&lt;&gt;0),XXX_II!B30&amp;", ","")&amp;IF((XXX_II!C31="DD")*(XXX_II!E31&lt;&gt;0),XXX_II!B31&amp;", ","")&amp;IF((XXX_II!#REF!="DD")*(XXX_II!#REF!&lt;&gt;0),XXX_II!#REF!&amp;", ","")&amp;IF((XXX_II!#REF!="DD")*(XXX_II!#REF!&lt;&gt;0),XXX_II!#REF!&amp;", ","")&amp;IF((XXX_II!C34="DD")*(XXX_II!E34&lt;&gt;0),XXX_II!B34&amp;", ","")&amp;IF((XXX_II!#REF!="DD")*(XXX_II!#REF!&lt;&gt;0),XXX_II!#REF!&amp;", ","")&amp;IF((XXX_II!#REF!="DD")*(XXX_II!#REF!&lt;&gt;0),XXX_II!#REF!&amp;", ","")&amp;IF((XXX_II!#REF!="DD")*(XXX_II!#REF!&lt;&gt;0),XXX_II!#REF!&amp;", ","")&amp;IF((XXX_II!C35="DD")*(XXX_II!E35&lt;&gt;0),XXX_II!B35&amp;", ","")&amp;IF((XXX_II!C36="DD")*(XXX_II!E36&lt;&gt;0),XXX_II!B36&amp;", ","")&amp;IF((XXX_II!C37="DD")*(XXX_II!E37&lt;&gt;0),XXX_II!B37&amp;", ","")&amp;IF((XXX_II!#REF!="DD")*(XXX_II!#REF!&lt;&gt;0),XXX_II!#REF!&amp;", ","")&amp;IF((XXX_II!C39="DD")*(XXX_II!E39&lt;&gt;0),XXX_II!B39&amp;", ","")&amp;IF((XXX_II!C40="DD")*(XXX_II!E40&lt;&gt;0),XXX_II!B40&amp;", ","")&amp;IF((XXX_II!#REF!="DD")*(XXX_II!#REF!&lt;&gt;0),XXX_II!#REF!&amp;", ","")&amp;IF((XXX_II!#REF!="DD")*(XXX_II!#REF!&lt;&gt;0),XXX_II!#REF!&amp;", ","")&amp;IF((XXX_II!#REF!="DD")*(XXX_II!#REF!&lt;&gt;0),XXX_II!#REF!&amp;", ","")&amp;IF((XXX_II!#REF!="DD")*(XXX_II!#REF!&lt;&gt;0),XXX_II!#REF!&amp;", ","")&amp;IF((XXX_II!#REF!="DD")*(XXX_II!#REF!&lt;&gt;0),XXX_II!#REF!&amp;", ","")&amp;IF((XXX_II!#REF!="DD")*(XXX_II!#REF!&lt;&gt;0),XXX_II!#REF!&amp;", ","")&amp;IF((XXX_II!#REF!="DD")*(XXX_II!#REF!&lt;&gt;0),XXX_II!#REF!&amp;", ","")</f>
        <v>#REF!</v>
      </c>
      <c r="C60" s="335">
        <f>IF(XXX_II!F7&lt;&gt;0,XXX_II!F7*(SUMIFS(XXX_II!F12:F40,XXX_II!C12:C40,"=DD",XXX_II!E12:E40,"=1",XXX_II!D12:D40,"&lt;&gt;DF")+SUMIFS(XXX_II!G12:G40,XXX_II!C12:C40,"=DD",XXX_II!E12:E40,"=1",XXX_II!D12:D40,"&lt;&gt;DF")+SUMIFS(XXX_II!H12:H40,XXX_II!C12:C40,"=DD",XXX_II!E12:E40,"=1",XXX_II!D12:D40,"&lt;&gt;DF")+SUMIFS(XXX_II!I12:I40,XXX_II!C12:C40,"=DD",XXX_II!E12:E40,"=1",XXX_II!D12:D40,"&lt;&gt;DF")),14*(SUMIFS(XXX_II!F12:F40,XXX_II!C12:C40,"=DD",XXX_II!E12:E40,"=1",XXX_II!D12:D40,"&lt;&gt;DF")+SUMIFS(XXX_II!G12:G40,XXX_II!C12:C40,"=DD",XXX_II!E12:E40,"=1",XXX_II!D12:D40,"&lt;&gt;DF")+SUMIFS(XXX_II!H12:H40,XXX_II!C12:C40,"=DD",XXX_II!E12:E40,"=1",XXX_II!D12:D40,"&lt;&gt;DF")+SUMIFS(XXX_II!I12:I40,XXX_II!C12:C40,"=DD",XXX_II!E12:E40,"=1",XXX_II!D12:D40,"&lt;&gt;DF")))+IF(XXX_II!L7&lt;&gt;0,XXX_II!L7*(SUMIFS(XXX_II!L12:L40,XXX_II!C12:C40,"=DD",XXX_II!E12:E40,"=1",XXX_II!D12:D40,"&lt;&gt;DF")+SUMIFS(XXX_II!M12:M40,XXX_II!C12:C40,"=DD",XXX_II!E12:E40,"=1",XXX_II!D12:D40,"&lt;&gt;DF")+SUMIFS(XXX_II!N12:N40,XXX_II!C12:C40,"=DD",XXX_II!E12:E40,"=1",XXX_II!D12:D40,"&lt;&gt;DF")+SUMIFS(XXX_II!O12:O40,XXX_II!C12:C40,"=DD",XXX_II!E12:E40,"=1",XXX_II!D12:D40,"&lt;&gt;DF")),14*(SUMIFS(XXX_II!L12:L40,XXX_II!C12:C40,"=DD",XXX_II!E12:E40,"=1",XXX_II!D12:D40,"&lt;&gt;DF")+SUMIFS(XXX_II!M12:M40,XXX_II!C12:C40,"=DD",XXX_II!E12:E40,"=1",XXX_II!D12:D40,"&lt;&gt;DF")+SUMIFS(XXX_II!N12:N40,XXX_II!C12:C40,"=DD",XXX_II!E12:E40,"=1",XXX_II!D12:D40,"&lt;&gt;DF")+SUMIFS(XXX_II!O12:O40,XXX_II!C12:C40,"=DD",XXX_II!E12:E40,"=1",XXX_II!D12:D40,"&lt;&gt;DF")))+IF(XXX_II!F7&lt;&gt;0,XXX_II!F7*(SUMIFS(XXX_II!I12:I40,XXX_II!C12:C40,"=DD",XXX_II!E12:E40,"=2",XXX_II!D12:D40,"=DO")),14*(SUMIFS(XXX_II!I12:I40,XXX_II!C12:C40,"=DD",XXX_II!E12:E40,"=2",XXX_II!D12:D40,"=DO")))+IF(XXX_II!L7&lt;&gt;0,XXX_II!L7*(SUMIFS(XXX_II!O12:O40,XXX_II!C12:C40,"=DD",XXX_II!E12:E40,"=2",XXX_II!D12:D40,"=DO")),14*(SUMIFS(XXX_II!O12:O40,XXX_II!C12:C40,"=DD",XXX_II!E12:E40,"=2",XXX_II!D12:D40,"=DO")))</f>
        <v>0</v>
      </c>
      <c r="D60" s="199"/>
      <c r="E60" s="200"/>
      <c r="F60" s="201"/>
      <c r="G60" s="166"/>
      <c r="H60" s="167"/>
    </row>
    <row r="61" spans="1:17">
      <c r="A61" s="164" t="s">
        <v>48</v>
      </c>
      <c r="B61" s="259" t="e">
        <f>IF((XXX_II!C12="DS")*(XXX_II!E12&lt;&gt;0),XXX_II!B12&amp;", ","")&amp;IF((XXX_II!C13="DS")*(XXX_II!E13&lt;&gt;0),XXX_II!B13&amp;", ","")&amp;IF((XXX_II!C14="DS")*(XXX_II!E14&lt;&gt;0),XXX_II!B14&amp;", ","")&amp;IF((XXX_II!C15="DS")*(XXX_II!E15&lt;&gt;0),XXX_II!B15&amp;", ","")&amp;IF((XXX_II!C16="DS")*(XXX_II!E16&lt;&gt;0),XXX_II!B16&amp;", ","")&amp;IF((XXX_II!C17="DS")*(XXX_II!E17&lt;&gt;0),XXX_II!B17&amp;", ","")&amp;IF((XXX_II!C18="DS")*(XXX_II!E18&lt;&gt;0),XXX_II!B18&amp;", ","")&amp;IF((XXX_II!C19="DS")*(XXX_II!E19&lt;&gt;0),XXX_II!B19&amp;", ","")&amp;IF((XXX_II!C20="DS")*(XXX_II!E20&lt;&gt;0),XXX_II!B20&amp;", ","")&amp;IF((XXX_II!C21="DS")*(XXX_II!E21&lt;&gt;0),XXX_II!B21&amp;", ","")&amp;IF((XXX_II!C24="DS")*(XXX_II!E24&lt;&gt;0),XXX_II!B24&amp;", ","")&amp;IF((XXX_II!C25="DS")*(XXX_II!E25&lt;&gt;0),XXX_II!B25&amp;", ","")&amp;IF((XXX_II!C26="DS")*(XXX_II!E26&lt;&gt;0),XXX_II!B26&amp;", ","")&amp;IF((XXX_II!C27="DS")*(XXX_II!E27&lt;&gt;0),XXX_II!B27&amp;", ","")&amp;IF((XXX_II!C28="DS")*(XXX_II!E28&lt;&gt;0),XXX_II!B28&amp;", ","")&amp;IF((XXX_II!C29="DS")*(XXX_II!E29&lt;&gt;0),XXX_II!B29&amp;", ","")&amp;IF((XXX_II!C30="DS")*(XXX_II!E30&lt;&gt;0),XXX_II!B30&amp;", ","")&amp;IF((XXX_II!C31="DS")*(XXX_II!E31&lt;&gt;0),XXX_II!B31&amp;", ","")&amp;IF((XXX_II!#REF!="DS")*(XXX_II!#REF!&lt;&gt;0),XXX_II!#REF!&amp;", ","")&amp;IF((XXX_II!#REF!="DS")*(XXX_II!#REF!&lt;&gt;0),XXX_II!#REF!&amp;", ","")&amp;IF((XXX_II!C34="DS")*(XXX_II!E34&lt;&gt;0),XXX_II!B34&amp;", ","")&amp;IF((XXX_II!#REF!="DS")*(XXX_II!#REF!&lt;&gt;0),XXX_II!#REF!&amp;", ","")&amp;IF((XXX_II!#REF!="DS")*(XXX_II!#REF!&lt;&gt;0),XXX_II!#REF!&amp;", ","")&amp;IF((XXX_II!#REF!="DS")*(XXX_II!#REF!&lt;&gt;0),XXX_II!#REF!&amp;", ","")&amp;IF((XXX_II!C35="DS")*(XXX_II!E35&lt;&gt;0),XXX_II!B35&amp;", ","")&amp;IF((XXX_II!C36="DS")*(XXX_II!E36&lt;&gt;0),XXX_II!B36&amp;", ","")&amp;IF((XXX_II!C37="DS")*(XXX_II!E37&lt;&gt;0),XXX_II!B37&amp;", ","")&amp;IF((XXX_II!#REF!="DS")*(XXX_II!#REF!&lt;&gt;0),XXX_II!#REF!&amp;", ","")&amp;IF((XXX_II!C39="DS")*(XXX_II!E39&lt;&gt;0),XXX_II!B39&amp;", ","")&amp;IF((XXX_II!C40="DS")*(XXX_II!E40&lt;&gt;0),XXX_II!B40&amp;", ","")&amp;IF((XXX_II!#REF!="DS")*(XXX_II!#REF!&lt;&gt;0),XXX_II!#REF!&amp;", ","")&amp;IF((XXX_II!#REF!="DS")*(XXX_II!#REF!&lt;&gt;0),XXX_II!#REF!&amp;", ","")&amp;IF((XXX_II!#REF!="DS")*(XXX_II!#REF!&lt;&gt;0),XXX_II!#REF!&amp;", ","")&amp;IF((XXX_II!#REF!="DS")*(XXX_II!#REF!&lt;&gt;0),XXX_II!#REF!&amp;", ","")&amp;IF((XXX_II!#REF!="DS")*(XXX_II!#REF!&lt;&gt;0),XXX_II!#REF!&amp;", ","")&amp;IF((XXX_II!#REF!="DS")*(XXX_II!#REF!&lt;&gt;0),XXX_II!#REF!&amp;", ","")&amp;IF((XXX_II!#REF!="DS")*(XXX_II!#REF!&lt;&gt;0),XXX_II!#REF!&amp;", ","")</f>
        <v>#REF!</v>
      </c>
      <c r="C61" s="335">
        <f>IF(XXX_II!F7&lt;&gt;0,XXX_II!F7*(SUMIFS(XXX_II!F12:F40,XXX_II!C12:C40,"=DS",XXX_II!E12:E40,"=1",XXX_II!D12:D40,"&lt;&gt;DF")+SUMIFS(XXX_II!G12:G40,XXX_II!C12:C40,"=DS",XXX_II!E12:E40,"=1",XXX_II!D12:D40,"&lt;&gt;DF")+SUMIFS(XXX_II!H12:H40,XXX_II!C12:C40,"=DS",XXX_II!E12:E40,"=1",XXX_II!D12:D40,"&lt;&gt;DF")+SUMIFS(XXX_II!I12:I40,XXX_II!C12:C40,"=DS",XXX_II!E12:E40,"=1",XXX_II!D12:D40,"&lt;&gt;DF")),14*(SUMIFS(XXX_II!F12:F40,XXX_II!C12:C40,"=DS",XXX_II!E12:E40,"=1",XXX_II!D12:D40,"&lt;&gt;DF")+SUMIFS(XXX_II!G12:G40,XXX_II!C12:C40,"=DS",XXX_II!E12:E40,"=1",XXX_II!D12:D40,"&lt;&gt;DF")+SUMIFS(XXX_II!H12:H40,XXX_II!C12:C40,"=DS",XXX_II!E12:E40,"=1",XXX_II!D12:D40,"&lt;&gt;DF")+SUMIFS(XXX_II!I12:I40,XXX_II!C12:C40,"=DS",XXX_II!E12:E40,"=1",XXX_II!D12:D40,"&lt;&gt;DF")))+IF(XXX_II!L7&lt;&gt;0,XXX_II!L7*(SUMIFS(XXX_II!L12:L40,XXX_II!C12:C40,"=DS",XXX_II!E12:E40,"=1",XXX_II!D12:D40,"&lt;&gt;DF")+SUMIFS(XXX_II!M12:M40,XXX_II!C12:C40,"=DS",XXX_II!E12:E40,"=1",XXX_II!D12:D40,"&lt;&gt;DF")+SUMIFS(XXX_II!N12:N40,XXX_II!C12:C40,"=DS",XXX_II!E12:E40,"=1",XXX_II!D12:D40,"&lt;&gt;DF")+SUMIFS(XXX_II!O12:O40,XXX_II!C12:C40,"=DS",XXX_II!E12:E40,"=1",XXX_II!D12:D40,"&lt;&gt;DF")),14*(SUMIFS(XXX_II!L12:L40,XXX_II!C12:C40,"=DS",XXX_II!E12:E40,"=1",XXX_II!D12:D40,"&lt;&gt;DF")+SUMIFS(XXX_II!M12:M40,XXX_II!C12:C40,"=DS",XXX_II!E12:E40,"=1",XXX_II!D12:D40,"&lt;&gt;DF")+SUMIFS(XXX_II!N12:N40,XXX_II!C12:C40,"=DS",XXX_II!E12:E40,"=1",XXX_II!D12:D40,"&lt;&gt;DF")+SUMIFS(XXX_II!O12:O40,XXX_II!C12:C40,"=DS",XXX_II!E12:E40,"=1",XXX_II!D12:D40,"&lt;&gt;DF")))+IF(XXX_II!F7&lt;&gt;0,XXX_II!F7*(SUMIFS(XXX_II!I12:I40,XXX_II!C12:C40,"=DS",XXX_II!E12:E40,"=2",XXX_II!D12:D40,"=DO")),14*(SUMIFS(XXX_II!I12:I40,XXX_II!C12:C40,"=DS",XXX_II!E12:E40,"=2",XXX_II!D12:D40,"=DO")))+IF(XXX_II!L7&lt;&gt;0,XXX_II!L7*(SUMIFS(XXX_II!O12:O40,XXX_II!C12:C40,"=DS",XXX_II!E12:E40,"=2",XXX_II!D12:D40,"=DO")),14*(SUMIFS(XXX_II!O12:O40,XXX_II!C12:C40,"=DS",XXX_II!E12:E40,"=2",XXX_II!D12:D40,"=DO")))</f>
        <v>672</v>
      </c>
      <c r="D61" s="199"/>
      <c r="E61" s="200"/>
      <c r="F61" s="201"/>
      <c r="G61" s="166"/>
      <c r="H61" s="167"/>
      <c r="I61" s="169"/>
      <c r="O61" s="209"/>
      <c r="Q61" s="209"/>
    </row>
    <row r="62" spans="1:17" ht="15.75" thickBot="1">
      <c r="A62" s="172" t="s">
        <v>49</v>
      </c>
      <c r="B62" s="260" t="e">
        <f>IF((XXX_II!C12="DC")*(XXX_II!E12&lt;&gt;0),XXX_II!B12&amp;", ","")&amp;IF((XXX_II!C13="DC")*(XXX_II!E13&lt;&gt;0),XXX_II!B13&amp;", ","")&amp;IF((XXX_II!C14="DC")*(XXX_II!E14&lt;&gt;0),XXX_II!B14&amp;", ","")&amp;IF((XXX_II!C15="DC")*(XXX_II!E15&lt;&gt;0),XXX_II!B15&amp;", ","")&amp;IF((XXX_II!C16="DC")*(XXX_II!E16&lt;&gt;0),XXX_II!B16&amp;", ","")&amp;IF((XXX_II!C17="DC")*(XXX_II!E17&lt;&gt;0),XXX_II!B17&amp;", ","")&amp;IF((XXX_II!C18="DC")*(XXX_II!E18&lt;&gt;0),XXX_II!B18&amp;", ","")&amp;IF((XXX_II!C19="DC")*(XXX_II!E19&lt;&gt;0),XXX_II!B19&amp;", ","")&amp;IF((XXX_II!C20="DC")*(XXX_II!E20&lt;&gt;0),XXX_II!B20&amp;", ","")&amp;IF((XXX_II!C21="DC")*(XXX_II!E21&lt;&gt;0),XXX_II!B21&amp;", ","")&amp;IF((XXX_II!C24="DC")*(XXX_II!E24&lt;&gt;0),XXX_II!B24&amp;", ","")&amp;IF((XXX_II!C25="DC")*(XXX_II!E25&lt;&gt;0),XXX_II!B25&amp;", ","")&amp;IF((XXX_II!C26="DC")*(XXX_II!E26&lt;&gt;0),XXX_II!B26&amp;", ","")&amp;IF((XXX_II!C27="DC")*(XXX_II!E27&lt;&gt;0),XXX_II!B27&amp;", ","")&amp;IF((XXX_II!C28="DC")*(XXX_II!E28&lt;&gt;0),XXX_II!B28&amp;", ","")&amp;IF((XXX_II!C29="DC")*(XXX_II!E29&lt;&gt;0),XXX_II!B29&amp;", ","")&amp;IF((XXX_II!C30="DC")*(XXX_II!E30&lt;&gt;0),XXX_II!B30&amp;", ","")&amp;IF((XXX_II!C31="DC")*(XXX_II!E31&lt;&gt;0),XXX_II!B31&amp;", ","")&amp;IF((XXX_II!#REF!="DC")*(XXX_II!#REF!&lt;&gt;0),XXX_II!#REF!&amp;", ","")&amp;IF((XXX_II!#REF!="DC")*(XXX_II!#REF!&lt;&gt;0),XXX_II!#REF!&amp;", ","")&amp;IF((XXX_II!C34="DC")*(XXX_II!E34&lt;&gt;0),XXX_II!B34&amp;", ","")&amp;IF((XXX_II!#REF!="DC")*(XXX_II!#REF!&lt;&gt;0),XXX_II!#REF!&amp;", ","")&amp;IF((XXX_II!#REF!="DC")*(XXX_II!#REF!&lt;&gt;0),XXX_II!#REF!&amp;", ","")&amp;IF((XXX_II!#REF!="DC")*(XXX_II!#REF!&lt;&gt;0),XXX_II!#REF!&amp;", ","")&amp;IF((XXX_II!C35="DC")*(XXX_II!E35&lt;&gt;0),XXX_II!B35&amp;", ","")&amp;IF((XXX_II!C36="DC")*(XXX_II!E36&lt;&gt;0),XXX_II!B36&amp;", ","")&amp;IF((XXX_II!C37="DC")*(XXX_II!E37&lt;&gt;0),XXX_II!B37&amp;", ","")&amp;IF((XXX_II!#REF!="DC")*(XXX_II!#REF!&lt;&gt;0),XXX_II!#REF!&amp;", ","")&amp;IF((XXX_II!C39="DC")*(XXX_II!E39&lt;&gt;0),XXX_II!B39&amp;", ","")&amp;IF((XXX_II!C40="DC")*(XXX_II!E40&lt;&gt;0),XXX_II!B40&amp;", ","")&amp;IF((XXX_II!#REF!="DC")*(XXX_II!#REF!&lt;&gt;0),XXX_II!#REF!&amp;", ","")&amp;IF((XXX_II!#REF!="DC")*(XXX_II!#REF!&lt;&gt;0),XXX_II!#REF!&amp;", ","")&amp;IF((XXX_II!#REF!="DC")*(XXX_II!#REF!&lt;&gt;0),XXX_II!#REF!&amp;", ","")&amp;IF((XXX_II!#REF!="DC")*(XXX_II!#REF!&lt;&gt;0),XXX_II!#REF!&amp;", ","")&amp;IF((XXX_II!#REF!="DC")*(XXX_II!#REF!&lt;&gt;0),XXX_II!#REF!&amp;", ","")&amp;IF((XXX_II!#REF!="DC")*(XXX_II!#REF!&lt;&gt;0),XXX_II!#REF!&amp;", ","")&amp;IF((XXX_II!#REF!="DC")*(XXX_II!#REF!&lt;&gt;0),XXX_II!#REF!&amp;", ","")</f>
        <v>#REF!</v>
      </c>
      <c r="C62" s="336">
        <f>IF(XXX_II!F7&lt;&gt;0,XXX_II!F7*(SUMIFS(XXX_II!F12:F40,XXX_II!C12:C40,"=DC",XXX_II!E12:E40,"=1",XXX_II!D12:D40,"&lt;&gt;DF")+SUMIFS(XXX_II!G12:G40,XXX_II!C12:C40,"=DC",XXX_II!E12:E40,"=1",XXX_II!D12:D40,"&lt;&gt;DF")+SUMIFS(XXX_II!H12:H40,XXX_II!C12:C40,"=DC",XXX_II!E12:E40,"=1",XXX_II!D12:D40,"&lt;&gt;DF")+SUMIFS(XXX_II!I12:I40,XXX_II!C12:C40,"=DC",XXX_II!E12:E40,"=1",XXX_II!D12:D40,"&lt;&gt;DF")),14*(SUMIFS(XXX_II!F12:F40,XXX_II!C12:C40,"=DC",XXX_II!E12:E40,"=1",XXX_II!D12:D40,"&lt;&gt;DF")+SUMIFS(XXX_II!G12:G40,XXX_II!C12:C40,"=DC",XXX_II!E12:E40,"=1",XXX_II!D12:D40,"&lt;&gt;DF")+SUMIFS(XXX_II!H12:H40,XXX_II!C12:C40,"=DC",XXX_II!E12:E40,"=1",XXX_II!D12:D40,"&lt;&gt;DF")+SUMIFS(XXX_II!I12:I40,XXX_II!C12:C40,"=DC",XXX_II!E12:E40,"=1",XXX_II!D12:D40,"&lt;&gt;DF")))+IF(XXX_II!L7&lt;&gt;0,XXX_II!L7*(SUMIFS(XXX_II!L12:L40,XXX_II!C12:C40,"=DC",XXX_II!E12:E40,"=1",XXX_II!D12:D40,"&lt;&gt;DF")+SUMIFS(XXX_II!M12:M40,XXX_II!C12:C40,"=DC",XXX_II!E12:E40,"=1",XXX_II!D12:D40,"&lt;&gt;DF")+SUMIFS(XXX_II!N12:N40,XXX_II!C12:C40,"=DC",XXX_II!E12:E40,"=1",XXX_II!D12:D40,"&lt;&gt;DF")+SUMIFS(XXX_II!O12:O40,XXX_II!C12:C40,"=DC",XXX_II!E12:E40,"=1",XXX_II!D12:D40,"&lt;&gt;DF")),14*(SUMIFS(XXX_II!L12:L40,XXX_II!C12:C40,"=DC",XXX_II!E12:E40,"=1",XXX_II!D12:D40,"&lt;&gt;DF")+SUMIFS(XXX_II!M12:M40,XXX_II!C12:C40,"=DC",XXX_II!E12:E40,"=1",XXX_II!D12:D40,"&lt;&gt;DF")+SUMIFS(XXX_II!N12:N40,XXX_II!C12:C40,"=DC",XXX_II!E12:E40,"=1",XXX_II!D12:D40,"&lt;&gt;DF")+SUMIFS(XXX_II!O12:O40,XXX_II!C12:C40,"=DC",XXX_II!E12:E40,"=1",XXX_II!D12:D40,"&lt;&gt;DF")))+IF(XXX_II!F7&lt;&gt;0,XXX_II!F7*(SUMIFS(XXX_II!I12:I40,XXX_II!C12:C40,"=DC",XXX_II!E12:E40,"=2",XXX_II!D12:D40,"=DO")),14*(SUMIFS(XXX_II!I12:I40,XXX_II!C12:C40,"=DC",XXX_II!E12:E40,"=2",XXX_II!D12:D40,"=DO")))+IF(XXX_II!L7&lt;&gt;0,XXX_II!L7*(SUMIFS(XXX_II!O12:O40,XXX_II!C12:C40,"=DC",XXX_II!E12:E40,"=2",XXX_II!D12:D40,"=DO")),14*(SUMIFS(XXX_II!O12:O40,XXX_II!C12:C40,"=DC",XXX_II!E12:E40,"=2",XXX_II!D12:D40,"=DO")))</f>
        <v>28</v>
      </c>
      <c r="D62" s="202"/>
      <c r="E62" s="203"/>
      <c r="F62" s="204"/>
      <c r="G62" s="173"/>
      <c r="H62" s="174"/>
    </row>
    <row r="63" spans="1:17" ht="15.75" hidden="1" thickBot="1">
      <c r="A63" s="272"/>
      <c r="B63" s="260"/>
      <c r="C63" s="293"/>
      <c r="D63" s="202"/>
      <c r="E63" s="203"/>
      <c r="F63" s="204"/>
      <c r="G63" s="207"/>
      <c r="H63" s="208"/>
    </row>
    <row r="64" spans="1:17">
      <c r="C64" s="263">
        <f>SUM(C59:C63)</f>
        <v>784</v>
      </c>
    </row>
    <row r="65" spans="1:9" ht="15.75" thickBot="1">
      <c r="A65" s="152" t="s">
        <v>53</v>
      </c>
      <c r="D65" s="153"/>
      <c r="E65" s="153"/>
      <c r="F65" s="153"/>
      <c r="G65" s="153"/>
      <c r="H65" s="153"/>
    </row>
    <row r="66" spans="1:9" ht="15.75" thickBot="1">
      <c r="A66" s="156" t="s">
        <v>18</v>
      </c>
      <c r="B66" s="257" t="s">
        <v>17</v>
      </c>
      <c r="C66" s="264" t="s">
        <v>20</v>
      </c>
      <c r="D66" s="156" t="s">
        <v>16</v>
      </c>
      <c r="E66" s="488" t="s">
        <v>22</v>
      </c>
      <c r="F66" s="489"/>
      <c r="G66" s="490" t="s">
        <v>21</v>
      </c>
      <c r="H66" s="491"/>
    </row>
    <row r="67" spans="1:9">
      <c r="A67" s="303" t="s">
        <v>51</v>
      </c>
      <c r="B67" s="258" t="e">
        <f>IF((XXX_II!D12="DO")*(XXX_II!E12&lt;&gt;0),XXX_II!B12&amp;", ","")&amp;IF((XXX_II!D13="DO")*(XXX_II!E13&lt;&gt;0),XXX_II!B13&amp;", ","")&amp;IF((XXX_II!D14="DO")*(XXX_II!E14&lt;&gt;0),XXX_II!B14&amp;", ","")&amp;IF((XXX_II!D15="DO")*(XXX_II!E15&lt;&gt;0),XXX_II!B15&amp;", ","")&amp;IF((XXX_II!D16="DO")*(XXX_II!E16&lt;&gt;0),XXX_II!B16&amp;", ","")&amp;IF((XXX_II!D17="DO")*(XXX_II!E17&lt;&gt;0),XXX_II!B17&amp;", ","")&amp;IF((XXX_II!D18="DO")*(XXX_II!E18&lt;&gt;0),XXX_II!B18&amp;", ","")&amp;IF((XXX_II!D19="DO")*(XXX_II!E19&lt;&gt;0),XXX_II!B19&amp;", ","")&amp;IF((XXX_II!D20="DO")*(XXX_II!E20&lt;&gt;0),XXX_II!B20&amp;", ","")&amp;IF((XXX_II!D21="DO")*(XXX_II!E21&lt;&gt;0),XXX_II!B21&amp;", ","")&amp;IF((XXX_II!D24="DO")*(XXX_II!E24&lt;&gt;0),XXX_II!B24&amp;", ","")&amp;IF((XXX_II!D25="DO")*(XXX_II!E25&lt;&gt;0),XXX_II!B25&amp;", ","")&amp;IF((XXX_II!D26="DO")*(XXX_II!E26&lt;&gt;0),XXX_II!B26&amp;", ","")&amp;IF((XXX_II!D27="DO")*(XXX_II!E27&lt;&gt;0),XXX_II!B27&amp;", ","")&amp;IF((XXX_II!D28="DO")*(XXX_II!E28&lt;&gt;0),XXX_II!B28&amp;", ","")&amp;IF((XXX_II!D29="DO")*(XXX_II!E29&lt;&gt;0),XXX_II!B29&amp;", ","")&amp;IF((XXX_II!D30="DO")*(XXX_II!E30&lt;&gt;0),XXX_II!B30&amp;", ","")&amp;IF((XXX_II!D31="DO")*(XXX_II!E31&lt;&gt;0),XXX_II!B31&amp;", ","")&amp;IF((XXX_II!#REF!="DO")*(XXX_II!#REF!&lt;&gt;0),XXX_II!#REF!&amp;", ","")&amp;IF((XXX_II!#REF!="DO")*(XXX_II!#REF!&lt;&gt;0),XXX_II!#REF!&amp;", ","")&amp;IF((XXX_II!D34="DO")*(XXX_II!E34&lt;&gt;0),XXX_II!B34&amp;", ","")&amp;IF((XXX_II!#REF!="DO")*(XXX_II!#REF!&lt;&gt;0),XXX_II!#REF!&amp;", ","")&amp;IF((XXX_II!#REF!="DO")*(XXX_II!#REF!&lt;&gt;0),XXX_II!#REF!&amp;", ","")&amp;IF((XXX_II!#REF!="DO")*(XXX_II!#REF!&lt;&gt;0),XXX_II!#REF!&amp;", ","")&amp;IF((XXX_II!D35="DO")*(XXX_II!E35&lt;&gt;0),XXX_II!B35&amp;", ","")&amp;IF((XXX_II!D36="DO")*(XXX_II!E36&lt;&gt;0),XXX_II!B36&amp;", ","")&amp;IF((XXX_II!D37="DO")*(XXX_II!E37&lt;&gt;0),XXX_II!B37&amp;", ","")&amp;IF((XXX_II!#REF!="DO")*(XXX_II!#REF!&lt;&gt;0),XXX_II!#REF!&amp;", ","")&amp;IF((XXX_II!D39="DO")*(XXX_II!E39&lt;&gt;0),XXX_II!B39&amp;", ","")&amp;IF((XXX_II!D40="DO")*(XXX_II!E40&lt;&gt;0),XXX_II!B40&amp;", ","")&amp;IF((XXX_II!#REF!="DO")*(XXX_II!#REF!&lt;&gt;0),XXX_II!#REF!&amp;", ","")&amp;IF((XXX_II!#REF!="DO")*(XXX_II!#REF!&lt;&gt;0),XXX_II!#REF!&amp;", ","")&amp;IF((XXX_II!#REF!="DO")*(XXX_II!#REF!&lt;&gt;0),XXX_II!#REF!&amp;", ","")&amp;IF((XXX_II!#REF!="DO")*(XXX_II!#REF!&lt;&gt;0),XXX_II!#REF!&amp;", ","")&amp;IF((XXX_II!#REF!="DO")*(XXX_II!#REF!&lt;&gt;0),XXX_II!#REF!&amp;", ","")&amp;IF((XXX_II!#REF!="DO")*(XXX_II!#REF!&lt;&gt;0),XXX_II!#REF!&amp;", ","")&amp;IF((XXX_II!#REF!="DO")*(XXX_II!#REF!&lt;&gt;0),XXX_II!#REF!&amp;", ","")</f>
        <v>#REF!</v>
      </c>
      <c r="C67" s="270">
        <f>IF(XXX_II!F7&lt;&gt;0,XXX_II!F7*(SUMIFS(XXX_II!F12:F40,XXX_II!D12:D40,"=DO",XXX_II!E12:E40,"&lt;&gt;0")+SUMIFS(XXX_II!G12:G40,XXX_II!D12:D40,"=DO",XXX_II!E12:E40,"&lt;&gt;0")+SUMIFS(XXX_II!H12:H40,XXX_II!D12:D40,"=DO",XXX_II!E12:E40,"&lt;&gt;0")+SUMIFS(XXX_II!I12:I40,XXX_II!D12:D40,"=DO",XXX_II!E12:E40,"&lt;&gt;0")),14*(SUMIFS(XXX_II!F12:F40,XXX_II!D12:D40,"=DO",XXX_II!E12:E40,"&lt;&gt;0")+SUMIFS(XXX_II!G12:G40,XXX_II!D12:D40,"=DO",XXX_II!E12:E40,"&lt;&gt;0")+SUMIFS(XXX_II!H12:H40,XXX_II!D12:D40,"=DO",XXX_II!E12:E40,"&lt;&gt;0")+SUMIFS(XXX_II!I12:I40,XXX_II!D12:D40,"=DO",XXX_II!E12:E40,"&lt;&gt;0")))+IF(XXX_II!L7&lt;&gt;0,XXX_II!L7*(SUMIFS(XXX_II!L12:L40,XXX_II!D12:D40,"=DO",XXX_II!E12:E40,"&lt;&gt;0")+SUMIFS(XXX_II!M12:M40,XXX_II!D12:D40,"=DO",XXX_II!E12:E40,"&lt;&gt;0")+SUMIFS(XXX_II!N12:N40,XXX_II!D12:D40,"=DO",XXX_II!E12:E40,"&lt;&gt;0")+SUMIFS(XXX_II!O12:O40,XXX_II!D12:D40,"=DO",XXX_II!E12:E40,"&lt;&gt;0")),14*(SUMIFS(XXX_II!L12:L40,XXX_II!D12:D40,"=DO",XXX_II!E12:E40,"&lt;&gt;0")+SUMIFS(XXX_II!M12:M40,XXX_II!D12:D40,"=DO",XXX_II!E12:E40,"&lt;&gt;0")+SUMIFS(XXX_II!N12:N40,XXX_II!D12:D40,"=DO",XXX_II!E12:E40,"&lt;&gt;0")+SUMIFS(XXX_II!O12:O40,XXX_II!D12:D40,"=DO",XXX_II!E12:E40,"&lt;&gt;0")))</f>
        <v>700</v>
      </c>
      <c r="D67" s="195"/>
      <c r="E67" s="196"/>
      <c r="F67" s="197"/>
      <c r="G67" s="161"/>
      <c r="H67" s="162"/>
      <c r="I67" s="169"/>
    </row>
    <row r="68" spans="1:9">
      <c r="A68" s="304" t="s">
        <v>52</v>
      </c>
      <c r="B68" s="259" t="e">
        <f>IF((XXX_II!D12="DA")*(XXX_II!E12&lt;&gt;0),XXX_II!B12&amp;", ","")&amp;IF((XXX_II!D13="DA")*(XXX_II!E13&lt;&gt;0),XXX_II!B13&amp;", ","")&amp;IF((XXX_II!D14="DA")*(XXX_II!E14&lt;&gt;0),XXX_II!B14&amp;", ","")&amp;IF((XXX_II!D15="DA")*(XXX_II!E15&lt;&gt;0),XXX_II!B15&amp;", ","")&amp;IF((XXX_II!D16="DA")*(XXX_II!E16&lt;&gt;0),XXX_II!B16&amp;", ","")&amp;IF((XXX_II!D17="DA")*(XXX_II!E17&lt;&gt;0),XXX_II!B17&amp;", ","")&amp;IF((XXX_II!D18="DA")*(XXX_II!E18&lt;&gt;0),XXX_II!B18&amp;", ","")&amp;IF((XXX_II!D19="DA")*(XXX_II!E19&lt;&gt;0),XXX_II!B19&amp;", ","")&amp;IF((XXX_II!D20="DA")*(XXX_II!E20&lt;&gt;0),XXX_II!B20&amp;", ","")&amp;IF((XXX_II!D21="DA")*(XXX_II!E21&lt;&gt;0),XXX_II!B21&amp;", ","")&amp;IF((XXX_II!D24="DA")*(XXX_II!E24&lt;&gt;0),XXX_II!B24&amp;", ","")&amp;IF((XXX_II!D25="DA")*(XXX_II!E25&lt;&gt;0),XXX_II!B25&amp;", ","")&amp;IF((XXX_II!D26="DA")*(XXX_II!E26&lt;&gt;0),XXX_II!B26&amp;", ","")&amp;IF((XXX_II!D27="DA")*(XXX_II!E27&lt;&gt;0),XXX_II!B27&amp;", ","")&amp;IF((XXX_II!D28="DA")*(XXX_II!E28&lt;&gt;0),XXX_II!B28&amp;", ","")&amp;IF((XXX_II!D29="DA")*(XXX_II!E29&lt;&gt;0),XXX_II!B29&amp;", ","")&amp;IF((XXX_II!D30="DA")*(XXX_II!E30&lt;&gt;0),XXX_II!B30&amp;", ","")&amp;IF((XXX_II!D31="DA")*(XXX_II!E31&lt;&gt;0),XXX_II!B31&amp;", ","")&amp;IF((XXX_II!#REF!="DA")*(XXX_II!#REF!&lt;&gt;0),XXX_II!#REF!&amp;", ","")&amp;IF((XXX_II!#REF!="DA")*(XXX_II!#REF!&lt;&gt;0),XXX_II!#REF!&amp;", ","")&amp;IF((XXX_II!D34="DA")*(XXX_II!E34&lt;&gt;0),XXX_II!B34&amp;", ","")&amp;IF((XXX_II!#REF!="DA")*(XXX_II!#REF!&lt;&gt;0),XXX_II!#REF!&amp;", ","")&amp;IF((XXX_II!#REF!="DA")*(XXX_II!#REF!&lt;&gt;0),XXX_II!#REF!&amp;", ","")&amp;IF((XXX_II!#REF!="DA")*(XXX_II!#REF!&lt;&gt;0),XXX_II!#REF!&amp;", ","")&amp;IF((XXX_II!D35="DA")*(XXX_II!E35&lt;&gt;0),XXX_II!B35&amp;", ","")&amp;IF((XXX_II!D36="DA")*(XXX_II!E36&lt;&gt;0),XXX_II!B36&amp;", ","")&amp;IF((XXX_II!D37="DA")*(XXX_II!E37&lt;&gt;0),XXX_II!B37&amp;", ","")&amp;IF((XXX_II!#REF!="DA")*(XXX_II!#REF!&lt;&gt;0),XXX_II!#REF!&amp;", ","")&amp;IF((XXX_II!D39="DA")*(XXX_II!E39&lt;&gt;0),XXX_II!B39&amp;", ","")&amp;IF((XXX_II!D40="DA")*(XXX_II!E40&lt;&gt;0),XXX_II!B40&amp;", ","")&amp;IF((XXX_II!#REF!="DA")*(XXX_II!#REF!&lt;&gt;0),XXX_II!#REF!&amp;", ","")&amp;IF((XXX_II!#REF!="DA")*(XXX_II!#REF!&lt;&gt;0),XXX_II!#REF!&amp;", ","")&amp;IF((XXX_II!#REF!="DA")*(XXX_II!#REF!&lt;&gt;0),XXX_II!#REF!&amp;", ","")&amp;IF((XXX_II!#REF!="DA")*(XXX_II!#REF!&lt;&gt;0),XXX_II!#REF!&amp;", ","")&amp;IF((XXX_II!#REF!="DA")*(XXX_II!#REF!&lt;&gt;0),XXX_II!#REF!&amp;", ","")&amp;IF((XXX_II!#REF!="DA")*(XXX_II!#REF!&lt;&gt;0),XXX_II!#REF!&amp;", ","")&amp;IF((XXX_II!#REF!="DA")*(XXX_II!#REF!&lt;&gt;0),XXX_II!#REF!&amp;", ","")</f>
        <v>#REF!</v>
      </c>
      <c r="C68" s="334">
        <f>IF(XXX_II!F7&lt;&gt;0,XXX_II!F7*(SUMIFS(XXX_II!F12:F40,XXX_II!D12:D40,"=DA",XXX_II!E12:E40,"=1")+SUMIFS(XXX_II!G12:G40,XXX_II!D12:D40,"=DA",XXX_II!E12:E40,"=1")+SUMIFS(XXX_II!H12:H40,XXX_II!D12:D40,"=DA",XXX_II!E12:E40,"=1")+SUMIFS(XXX_II!I12:I40,XXX_II!D12:D40,"=DA",XXX_II!E12:E40,"=1")),14*(SUMIFS(XXX_II!F12:F40,XXX_II!D12:D40,"=DA",XXX_II!E12:E40,"=1")+SUMIFS(XXX_II!G12:G40,XXX_II!D12:D40,"=DA",XXX_II!E12:E40,"=1")+SUMIFS(XXX_II!H12:H40,XXX_II!D12:D40,"=DA",XXX_II!E12:E40,"=1")+SUMIFS(XXX_II!I12:I40,XXX_II!D12:D40,"=DA",XXX_II!E12:E40,"=1")))+IF(XXX_II!L7&lt;&gt;0,XXX_II!L7*(SUMIFS(XXX_II!L12:L40,XXX_II!D12:D40,"=DA",XXX_II!E12:E40,"=1")+SUMIFS(XXX_II!M12:M40,XXX_II!D12:D40,"=DA",XXX_II!E12:E40,"=1")+SUMIFS(XXX_II!N12:N40,XXX_II!D12:D40,"=DA",XXX_II!E12:E40,"=1")+SUMIFS(XXX_II!O12:O40,XXX_II!D12:D40,"=DA",XXX_II!E12:E40,"=1")),14*(SUMIFS(XXX_II!L12:L40,XXX_II!D12:D40,"=DA",XXX_II!E12:E40,"=1")+SUMIFS(XXX_II!M12:M40,XXX_II!D12:D40,"=DA",XXX_II!E12:E40,"=1")+SUMIFS(XXX_II!N12:N40,XXX_II!D12:D40,"=DA",XXX_II!E12:E40,"=1")+SUMIFS(XXX_II!O12:O40,XXX_II!D12:D40,"=DA",XXX_II!E12:E40,"=1")))</f>
        <v>84</v>
      </c>
      <c r="D68" s="183"/>
      <c r="E68" s="200"/>
      <c r="F68" s="201"/>
      <c r="G68" s="166"/>
      <c r="H68" s="167"/>
    </row>
    <row r="69" spans="1:9" ht="15.75" thickBot="1">
      <c r="A69" s="172" t="s">
        <v>50</v>
      </c>
      <c r="B69" s="260" t="e">
        <f>IF((XXX_II!D12="DF")*(XXX_II!E12&lt;&gt;0),XXX_II!B12&amp;", ","")&amp;IF((XXX_II!D13="DF")*(XXX_II!E13&lt;&gt;0),XXX_II!B13&amp;", ","")&amp;IF((XXX_II!D14="DF")*(XXX_II!E14&lt;&gt;0),XXX_II!B14&amp;", ","")&amp;IF((XXX_II!D15="DF")*(XXX_II!E15&lt;&gt;0),XXX_II!B15&amp;", ","")&amp;IF((XXX_II!D16="DF")*(XXX_II!E16&lt;&gt;0),XXX_II!B16&amp;", ","")&amp;IF((XXX_II!D17="DF")*(XXX_II!E17&lt;&gt;0),XXX_II!B17&amp;", ","")&amp;IF((XXX_II!D18="DF")*(XXX_II!E18&lt;&gt;0),XXX_II!B18&amp;", ","")&amp;IF((XXX_II!D19="DF")*(XXX_II!E19&lt;&gt;0),XXX_II!B19&amp;", ","")&amp;IF((XXX_II!D20="DF")*(XXX_II!E20&lt;&gt;0),XXX_II!B20&amp;", ","")&amp;IF((XXX_II!D21="DF")*(XXX_II!E21&lt;&gt;0),XXX_II!B21&amp;", ","")&amp;IF((XXX_II!D24="DF")*(XXX_II!E24&lt;&gt;0),XXX_II!B24&amp;", ","")&amp;IF((XXX_II!D25="DF")*(XXX_II!E25&lt;&gt;0),XXX_II!B25&amp;", ","")&amp;IF((XXX_II!D26="DF")*(XXX_II!E26&lt;&gt;0),XXX_II!B26&amp;", ","")&amp;IF((XXX_II!D27="DF")*(XXX_II!E27&lt;&gt;0),XXX_II!B27&amp;", ","")&amp;IF((XXX_II!D28="DF")*(XXX_II!E28&lt;&gt;0),XXX_II!B28&amp;", ","")&amp;IF((XXX_II!D29="DF")*(XXX_II!E29&lt;&gt;0),XXX_II!B29&amp;", ","")&amp;IF((XXX_II!D30="DF")*(XXX_II!E30&lt;&gt;0),XXX_II!B30&amp;", ","")&amp;IF((XXX_II!D31="DF")*(XXX_II!E31&lt;&gt;0),XXX_II!B31&amp;", ","")&amp;IF((XXX_II!#REF!="DF")*(XXX_II!#REF!&lt;&gt;0),XXX_II!#REF!&amp;", ","")&amp;IF((XXX_II!#REF!="DF")*(XXX_II!#REF!&lt;&gt;0),XXX_II!#REF!&amp;", ","")&amp;IF((XXX_II!D34="DF")*(XXX_II!E34&lt;&gt;0),XXX_II!B34&amp;", ","")&amp;IF((XXX_II!#REF!="DF")*(XXX_II!#REF!&lt;&gt;0),XXX_II!#REF!&amp;", ","")&amp;IF((XXX_II!#REF!="DF")*(XXX_II!#REF!&lt;&gt;0),XXX_II!#REF!&amp;", ","")&amp;IF((XXX_II!#REF!="DF")*(XXX_II!#REF!&lt;&gt;0),XXX_II!#REF!&amp;", ","")&amp;IF((XXX_II!D35="DF")*(XXX_II!E35&lt;&gt;0),XXX_II!B35&amp;", ","")&amp;IF((XXX_II!D36="DF")*(XXX_II!E36&lt;&gt;0),XXX_II!B36&amp;", ","")&amp;IF((XXX_II!D37="DF")*(XXX_II!E37&lt;&gt;0),XXX_II!B37&amp;", ","")&amp;IF((XXX_II!#REF!="DF")*(XXX_II!#REF!&lt;&gt;0),XXX_II!#REF!&amp;", ","")&amp;IF((XXX_II!D39="DF")*(XXX_II!E39&lt;&gt;0),XXX_II!B39&amp;", ","")&amp;IF((XXX_II!D40="DF")*(XXX_II!E40&lt;&gt;0),XXX_II!B40&amp;", ","")&amp;IF((XXX_II!#REF!="DF")*(XXX_II!#REF!&lt;&gt;0),XXX_II!#REF!&amp;", ","")&amp;IF((XXX_II!#REF!="DF")*(XXX_II!#REF!&lt;&gt;0),XXX_II!#REF!&amp;", ","")&amp;IF((XXX_II!#REF!="DF")*(XXX_II!#REF!&lt;&gt;0),XXX_II!#REF!&amp;", ","")&amp;IF((XXX_II!#REF!="DF")*(XXX_II!#REF!&lt;&gt;0),XXX_II!#REF!&amp;", ","")&amp;IF((XXX_II!#REF!="DF")*(XXX_II!#REF!&lt;&gt;0),XXX_II!#REF!&amp;", ","")&amp;IF((XXX_II!#REF!="DF")*(XXX_II!#REF!&lt;&gt;0),XXX_II!#REF!&amp;", ","")&amp;IF((XXX_II!#REF!="DF")*(XXX_II!#REF!&lt;&gt;0),XXX_II!#REF!&amp;", ","")</f>
        <v>#REF!</v>
      </c>
      <c r="C69" s="271">
        <f>IF(XXX_II!F7&lt;&gt;0,XXX_II!F7*(SUMIFS(XXX_II!F12:F40,XXX_II!D12:D40,"=DF",XXX_II!E12:E40,"&gt;=0")+SUMIFS(XXX_II!G12:G40,XXX_II!D12:D40,"=DF",XXX_II!E12:E40,"&gt;=0")+SUMIFS(XXX_II!H12:H40,XXX_II!D12:D40,"=DF",XXX_II!E12:E40,"&gt;=0")+SUMIFS(XXX_II!I12:I40,XXX_II!D12:D40,"=DF",XXX_II!E12:E40,"&gt;=0")),14*(SUMIFS(XXX_II!F12:F40,XXX_II!D12:D40,"=DF",XXX_II!E12:E40,"&gt;=0")+SUMIFS(XXX_II!G12:G40,XXX_II!D12:D40,"=DF",XXX_II!E12:E40,"&gt;=0")+SUMIFS(XXX_II!H12:H40,XXX_II!D12:D40,"=DF",XXX_II!E12:E40,"&gt;=0")+SUMIFS(XXX_II!I12:I40,XXX_II!D12:D40,"=DF",XXX_II!E12:E40,"&gt;=0")))+IF(XXX_II!L7&lt;&gt;0,XXX_II!L7*(SUMIFS(XXX_II!L12:L40,XXX_II!D12:D40,"=DF",XXX_II!E12:E40,"&gt;=0")+SUMIFS(XXX_II!M12:M40,XXX_II!D12:D40,"=DF",XXX_II!E12:E40,"&gt;=0")+SUMIFS(XXX_II!N12:N40,XXX_II!D12:D40,"=DF",XXX_II!E12:E40,"&gt;=0")+SUMIFS(XXX_II!O12:O40,XXX_II!D12:D40,"=DF",XXX_II!E12:E40,"&gt;=0")),14*(SUMIFS(XXX_II!L12:L40,XXX_II!D12:D40,"=DF",XXX_II!E12:E40,"&gt;=0")+SUMIFS(XXX_II!M12:M40,XXX_II!D12:D40,"=DF",XXX_II!E12:E40,"&gt;=0")+SUMIFS(XXX_II!N12:N40,XXX_II!D12:D40,"=DF",XXX_II!E12:E40,"&gt;=0")+SUMIFS(XXX_II!O12:O40,XXX_II!D12:D40,"=DF",XXX_II!E12:E40,"&gt;=0")))</f>
        <v>196</v>
      </c>
      <c r="D69" s="206"/>
      <c r="E69" s="203"/>
      <c r="F69" s="204"/>
      <c r="G69" s="207"/>
      <c r="H69" s="208"/>
    </row>
    <row r="71" spans="1:9">
      <c r="C71" s="263">
        <f>SUM(C67:C68)</f>
        <v>784</v>
      </c>
    </row>
    <row r="72" spans="1:9" ht="18.75">
      <c r="B72" s="294" t="s">
        <v>26</v>
      </c>
    </row>
    <row r="73" spans="1:9" ht="30">
      <c r="D73" s="149"/>
      <c r="E73" s="149"/>
      <c r="F73" s="192" t="s">
        <v>23</v>
      </c>
      <c r="G73" s="193"/>
      <c r="H73" s="194"/>
    </row>
    <row r="74" spans="1:9">
      <c r="A74" s="152" t="s">
        <v>56</v>
      </c>
      <c r="D74" s="153"/>
      <c r="E74" s="153"/>
      <c r="F74" s="153"/>
      <c r="G74" s="149"/>
      <c r="H74" s="149"/>
    </row>
    <row r="75" spans="1:9" ht="15.75" thickBot="1">
      <c r="D75" s="153"/>
      <c r="E75" s="153"/>
      <c r="F75" s="153"/>
      <c r="G75" s="153"/>
      <c r="H75" s="153"/>
    </row>
    <row r="76" spans="1:9" ht="15.75" thickBot="1">
      <c r="A76" s="156" t="s">
        <v>18</v>
      </c>
      <c r="B76" s="257" t="s">
        <v>17</v>
      </c>
      <c r="C76" s="264" t="s">
        <v>20</v>
      </c>
      <c r="D76" s="156" t="s">
        <v>16</v>
      </c>
      <c r="E76" s="488" t="s">
        <v>22</v>
      </c>
      <c r="F76" s="489"/>
      <c r="G76" s="490" t="s">
        <v>21</v>
      </c>
      <c r="H76" s="491"/>
    </row>
    <row r="77" spans="1:9">
      <c r="A77" s="159" t="s">
        <v>46</v>
      </c>
      <c r="B77" s="258" t="e">
        <f>IF((XXX_III!C12="DF")*(XXX_III!E12&lt;&gt;0),XXX_III!B12&amp;", ","")&amp;IF((XXX_III!C13="DF")*(XXX_III!E13&lt;&gt;0),XXX_III!B13&amp;", ","")&amp;IF((XXX_III!C14="DF")*(XXX_III!E14&lt;&gt;0),XXX_III!B14&amp;", ","")&amp;IF((XXX_III!C15="DF")*(XXX_III!E15&lt;&gt;0),XXX_III!B15&amp;", ","")&amp;IF((XXX_III!C16="DF")*(XXX_III!E16&lt;&gt;0),XXX_III!B16&amp;", ","")&amp;IF((XXX_III!C17="DF")*(XXX_III!E17&lt;&gt;0),XXX_III!B17&amp;", ","")&amp;IF((XXX_III!C18="DF")*(XXX_III!E18&lt;&gt;0),XXX_III!B18&amp;", ","")&amp;IF((XXX_III!C19="DF")*(XXX_III!E19&lt;&gt;0),XXX_III!B19&amp;", ","")&amp;IF((XXX_III!C21="DF")*(XXX_III!E21&lt;&gt;0),XXX_III!B21&amp;", ","")&amp;IF((XXX_III!C22="DF")*(XXX_III!E22&lt;&gt;0),XXX_III!B22&amp;", ","")&amp;IF((XXX_III!C23="DF")*(XXX_III!E23&lt;&gt;0),XXX_III!B23&amp;", ","")&amp;IF((XXX_III!C24="DF")*(XXX_III!E24&lt;&gt;0),XXX_III!B24&amp;", ","")&amp;IF((XXX_III!C35="DF")*(XXX_III!E35&lt;&gt;0),XXX_III!B35&amp;", ","")&amp;IF((XXX_II!C22="DF")*(XXX_II!E22&lt;&gt;0),XXX_II!B22&amp;", ","")&amp;IF((XXX_III!C36="DF")*(XXX_III!E36&lt;&gt;0),XXX_III!B36&amp;", ","")&amp;IF((XXX_III!C37="DF")*(XXX_III!E37&lt;&gt;0),XXX_III!B37&amp;", ","")&amp;IF((XXX_III!C38="DF")*(XXX_III!E38&lt;&gt;0),XXX_III!B38&amp;", ","")&amp;IF((XXX_III!C39="DF")*(XXX_III!E39&lt;&gt;0),XXX_III!B39&amp;", ","")&amp;IF((XXX_III!C40="DF")*(XXX_III!E40&lt;&gt;0),XXX_III!B40&amp;", ","")&amp;IF((XXX_III!C41="DF")*(XXX_III!E41&lt;&gt;0),XXX_III!B41&amp;", ","")&amp;IF((XXX_III!C42="DF")*(XXX_III!E42&lt;&gt;0),XXX_III!B42&amp;", ","")&amp;IF((XXX_III!C43="DF")*(XXX_III!E43&lt;&gt;0),XXX_III!B43&amp;", ","")&amp;IF((XXX_III!C44="DF")*(XXX_III!E44&lt;&gt;0),XXX_III!B44&amp;", ","")&amp;IF((XXX_III!C45="DF")*(XXX_III!E45&lt;&gt;0),XXX_III!B45&amp;", ","")&amp;IF((XXX_III!C46="DF")*(XXX_III!E46&lt;&gt;0),XXX_III!B46&amp;", ","")&amp;IF((XXX_III!C47="DF")*(XXX_III!E47&lt;&gt;0),XXX_III!B47&amp;", ","")&amp;IF((XXX_III!C48="DF")*(XXX_III!E48&lt;&gt;0),XXX_III!B48&amp;", ","")&amp;IF((XXX_III!C55="DF")*(XXX_III!E55&lt;&gt;0),XXX_III!B55&amp;", ","")&amp;IF((XXX_III!C49="DF")*(XXX_III!E49&lt;&gt;0),XXX_III!B49&amp;", ","")&amp;IF((XXX_III!#REF!="DF")*(XXX_III!#REF!&lt;&gt;0),XXX_III!#REF!&amp;", ","")&amp;IF((XXX_III!#REF!="DF")*(XXX_III!#REF!&lt;&gt;0),XXX_III!#REF!&amp;", ","")&amp;IF((XXX_III!#REF!="DF")*(XXX_III!#REF!&lt;&gt;0),XXX_III!#REF!&amp;", ","")&amp;IF((XXX_III!#REF!="DF")*(XXX_III!#REF!&lt;&gt;0),XXX_III!#REF!&amp;", ","")&amp;IF((XXX_III!#REF!="DF")*(XXX_III!#REF!&lt;&gt;0),XXX_III!#REF!&amp;", ","")&amp;IF((XXX_III!#REF!="DF")*(XXX_III!#REF!&lt;&gt;0),XXX_III!#REF!&amp;", ","")&amp;IF((XXX_III!#REF!="DF")*(XXX_III!#REF!&lt;&gt;0),XXX_III!#REF!&amp;", ","")&amp;IF((XXX_III!#REF!="DF")*(XXX_III!#REF!&lt;&gt;0),XXX_III!#REF!&amp;", ","")</f>
        <v>#REF!</v>
      </c>
      <c r="C77" s="333">
        <f>IF(XXX_III!F7&lt;&gt;0,XXX_III!F7*(SUMIFS(XXX_III!F12:F55,XXX_III!C12:C55,"=DF",XXX_III!E12:E55,"=1",XXX_III!D12:D55,"&lt;&gt;DF")+SUMIFS(XXX_III!G12:G55,XXX_III!C12:C55,"=DF",XXX_III!E12:E55,"=1",XXX_III!D12:D55,"&lt;&gt;DF")+SUMIFS(XXX_III!H12:H55,XXX_III!C12:C55,"=DF",XXX_III!E12:E55,"=1",XXX_III!D12:D55,"&lt;&gt;DF")+SUMIFS(XXX_III!I12:I55,XXX_III!C12:C55,"=DF",XXX_III!E12:E55,"=1",XXX_III!D12:D55,"&lt;&gt;DF")),14*(SUMIFS(XXX_III!F12:F55,XXX_III!C12:C55,"=DF",XXX_III!E12:E55,"=1",XXX_III!D12:D55,"&lt;&gt;DF")+SUMIFS(XXX_III!G12:G55,XXX_III!C12:C55,"=DF",XXX_III!E12:E55,"=1",XXX_III!D12:D55,"&lt;&gt;DF")+SUMIFS(XXX_III!H12:H55,XXX_III!C12:C55,"=DF",XXX_III!E12:E55,"=1",XXX_III!D12:D55,"&lt;&gt;DF")+SUMIFS(XXX_III!I12:I55,XXX_III!C12:C55,"=DF",XXX_III!E12:E55,"=1",XXX_III!D12:D55,"&lt;&gt;DF")))+IF(XXX_III!L7&lt;&gt;0,XXX_III!L7*(SUMIFS(XXX_III!L12:L55,XXX_III!C12:C55,"=DF",XXX_III!E12:E55,"=1",XXX_III!D12:D55,"&lt;&gt;DF")+SUMIFS(XXX_III!M12:M55,XXX_III!C12:C55,"=DF",XXX_III!E12:E55,"=1",XXX_III!D12:D55,"&lt;&gt;DF")+SUMIFS(XXX_III!N12:N55,XXX_III!C12:C55,"=DF",XXX_III!E12:E55,"=1",XXX_III!D12:D55,"&lt;&gt;DF")+SUMIFS(XXX_III!O12:O55,XXX_III!C12:C55,"=DF",XXX_III!E12:E55,"=1",XXX_III!D12:D55,"&lt;&gt;DF")),14*(SUMIFS(XXX_III!L12:L55,XXX_III!C12:C55,"=DF",XXX_III!E12:E55,"=1",XXX_III!D12:D55,"&lt;&gt;DF")+SUMIFS(XXX_III!M12:M55,XXX_III!C12:C55,"=DF",XXX_III!E12:E55,"=1",XXX_III!D12:D55,"&lt;&gt;DF")+SUMIFS(XXX_III!N12:N55,XXX_III!C12:C55,"=DF",XXX_III!E12:E55,"=1",XXX_III!D12:D55,"&lt;&gt;DF")+SUMIFS(XXX_III!O12:O55,XXX_III!C12:C55,"=DF",XXX_III!E12:E55,"=1",XXX_III!D12:D55,"&lt;&gt;DF")))+IF(XXX_III!F7&lt;&gt;0,XXX_III!F7*(SUMIFS(XXX_III!I12:I55,XXX_III!C12:C55,"=DF",XXX_III!E12:E55,"=2",XXX_III!D12:D55,"=DO")),14*(SUMIFS(XXX_III!I12:I55,XXX_III!C12:C55,"=DF",XXX_III!E12:E55,"=2",XXX_III!D12:D55,"=DO")))+IF(XXX_III!L7&lt;&gt;0,XXX_III!L7*(SUMIFS(XXX_III!O12:O55,XXX_III!C12:C55,"=DF",XXX_III!E12:E55,"=2",XXX_III!D12:D55,"=DO")),14*(SUMIFS(XXX_III!O12:O55,XXX_III!C12:C55,"=DF",XXX_III!E12:E55,"=2",XXX_III!D12:D55,"=DO")))</f>
        <v>126</v>
      </c>
      <c r="D77" s="195"/>
      <c r="E77" s="196"/>
      <c r="F77" s="197"/>
      <c r="G77" s="161"/>
      <c r="H77" s="162"/>
    </row>
    <row r="78" spans="1:9">
      <c r="A78" s="164" t="s">
        <v>47</v>
      </c>
      <c r="B78" s="259" t="e">
        <f>IF((XXX_III!C12="DD")*(XXX_III!E12&lt;&gt;0),XXX_III!B12&amp;", ","")&amp;IF((XXX_III!C13="DD")*(XXX_III!E13&lt;&gt;0),XXX_III!B13&amp;", ","")&amp;IF((XXX_III!C14="DD")*(XXX_III!E14&lt;&gt;0),XXX_III!B14&amp;", ","")&amp;IF((XXX_III!C15="DD")*(XXX_III!E15&lt;&gt;0),XXX_III!B15&amp;", ","")&amp;IF((XXX_III!C16="DD")*(XXX_III!E16&lt;&gt;0),XXX_III!B16&amp;", ","")&amp;IF((XXX_III!C17="DD")*(XXX_III!E17&lt;&gt;0),XXX_III!B17&amp;", ","")&amp;IF((XXX_III!C18="DD")*(XXX_III!E18&lt;&gt;0),XXX_III!B18&amp;", ","")&amp;IF((XXX_III!C19="DD")*(XXX_III!E19&lt;&gt;0),XXX_III!B19&amp;", ","")&amp;IF((XXX_III!C21="DD")*(XXX_III!E21&lt;&gt;0),XXX_III!B21&amp;", ","")&amp;IF((XXX_III!C22="DD")*(XXX_III!E22&lt;&gt;0),XXX_III!B22&amp;", ","")&amp;IF((XXX_III!C23="DD")*(XXX_III!E23&lt;&gt;0),XXX_III!B23&amp;", ","")&amp;IF((XXX_III!C24="DD")*(XXX_III!E24&lt;&gt;0),XXX_III!B24&amp;", ","")&amp;IF((XXX_III!C35="DD")*(XXX_III!E35&lt;&gt;0),XXX_III!B35&amp;", ","")&amp;IF((XXX_II!C22="DD")*(XXX_II!E22&lt;&gt;0),XXX_II!B22&amp;", ","")&amp;IF((XXX_III!C36="DD")*(XXX_III!E36&lt;&gt;0),XXX_III!B36&amp;", ","")&amp;IF((XXX_III!C37="DD")*(XXX_III!E37&lt;&gt;0),XXX_III!B37&amp;", ","")&amp;IF((XXX_III!C38="DD")*(XXX_III!E38&lt;&gt;0),XXX_III!B38&amp;", ","")&amp;IF((XXX_III!C39="DD")*(XXX_III!E39&lt;&gt;0),XXX_III!B39&amp;", ","")&amp;IF((XXX_III!C40="DD")*(XXX_III!E40&lt;&gt;0),XXX_III!B40&amp;", ","")&amp;IF((XXX_III!C41="DD")*(XXX_III!E41&lt;&gt;0),XXX_III!B41&amp;", ","")&amp;IF((XXX_III!C42="DD")*(XXX_III!E42&lt;&gt;0),XXX_III!B42&amp;", ","")&amp;IF((XXX_III!C43="DD")*(XXX_III!E43&lt;&gt;0),XXX_III!B43&amp;", ","")&amp;IF((XXX_III!C44="DD")*(XXX_III!E44&lt;&gt;0),XXX_III!B44&amp;", ","")&amp;IF((XXX_III!C45="DD")*(XXX_III!E45&lt;&gt;0),XXX_III!B45&amp;", ","")&amp;IF((XXX_III!C46="DD")*(XXX_III!E46&lt;&gt;0),XXX_III!B46&amp;", ","")&amp;IF((XXX_III!C47="DD")*(XXX_III!E47&lt;&gt;0),XXX_III!B47&amp;", ","")&amp;IF((XXX_III!C48="DD")*(XXX_III!E48&lt;&gt;0),XXX_III!B48&amp;", ","")&amp;IF((XXX_III!C55="DD")*(XXX_III!E55&lt;&gt;0),XXX_III!B55&amp;", ","")&amp;IF((XXX_III!C49="DD")*(XXX_III!E49&lt;&gt;0),XXX_III!B49&amp;", ","")&amp;IF((XXX_III!#REF!="DD")*(XXX_III!#REF!&lt;&gt;0),XXX_III!#REF!&amp;", ","")&amp;IF((XXX_III!#REF!="DD")*(XXX_III!#REF!&lt;&gt;0),XXX_III!#REF!&amp;", ","")&amp;IF((XXX_III!#REF!="DD")*(XXX_III!#REF!&lt;&gt;0),XXX_III!#REF!&amp;", ","")&amp;IF((XXX_III!#REF!="DD")*(XXX_III!#REF!&lt;&gt;0),XXX_III!#REF!&amp;", ","")&amp;IF((XXX_III!#REF!="DD")*(XXX_III!#REF!&lt;&gt;0),XXX_III!#REF!&amp;", ","")&amp;IF((XXX_III!#REF!="DD")*(XXX_III!#REF!&lt;&gt;0),XXX_III!#REF!&amp;", ","")&amp;IF((XXX_III!#REF!="DD")*(XXX_III!#REF!&lt;&gt;0),XXX_III!#REF!&amp;", ","")&amp;IF((XXX_III!#REF!="DD")*(XXX_III!#REF!&lt;&gt;0),XXX_III!#REF!&amp;", ","")</f>
        <v>#REF!</v>
      </c>
      <c r="C78" s="335">
        <f>IF(XXX_III!F7&lt;&gt;0,XXX_III!F7*(SUMIFS(XXX_III!F12:F55,XXX_III!C12:C55,"=DD",XXX_III!E12:E55,"=1",XXX_III!D12:D55,"&lt;&gt;DF")+SUMIFS(XXX_III!G12:G55,XXX_III!C12:C55,"=DD",XXX_III!E12:E55,"=1",XXX_III!D12:D55,"&lt;&gt;DF")+SUMIFS(XXX_III!H12:H55,XXX_III!C12:C55,"=DD",XXX_III!E12:E55,"=1",XXX_III!D12:D55,"&lt;&gt;DF")+SUMIFS(XXX_III!I12:I55,XXX_III!C12:C55,"=DD",XXX_III!E12:E55,"=1",XXX_III!D12:D55,"&lt;&gt;DF")),14*(SUMIFS(XXX_III!F12:F55,XXX_III!C12:C55,"=DD",XXX_III!E12:E55,"=1",XXX_III!D12:D55,"&lt;&gt;DF")+SUMIFS(XXX_III!G12:G55,XXX_III!C12:C55,"=DD",XXX_III!E12:E55,"=1",XXX_III!D12:D55,"&lt;&gt;DF")+SUMIFS(XXX_III!H12:H55,XXX_III!C12:C55,"=DD",XXX_III!E12:E55,"=1",XXX_III!D12:D55,"&lt;&gt;DF")+SUMIFS(XXX_III!I12:I55,XXX_III!C12:C55,"=DD",XXX_III!E12:E55,"=1",XXX_III!D12:D55,"&lt;&gt;DF")))+IF(XXX_III!L7&lt;&gt;0,XXX_III!L7*(SUMIFS(XXX_III!L12:L55,XXX_III!C12:C55,"=DD",XXX_III!E12:E55,"=1",XXX_III!D12:D55,"&lt;&gt;DF")+SUMIFS(XXX_III!M12:M55,XXX_III!C12:C55,"=DD",XXX_III!E12:E55,"=1",XXX_III!D12:D55,"&lt;&gt;DF")+SUMIFS(XXX_III!N12:N55,XXX_III!C12:C55,"=DD",XXX_III!E12:E55,"=1",XXX_III!D12:D55,"&lt;&gt;DF")+SUMIFS(XXX_III!O12:O55,XXX_III!C12:C55,"=DD",XXX_III!E12:E55,"=1",XXX_III!D12:D55,"&lt;&gt;DF")),14*(SUMIFS(XXX_III!L12:L55,XXX_III!C12:C55,"=DD",XXX_III!E12:E55,"=1",XXX_III!D12:D55,"&lt;&gt;DF")+SUMIFS(XXX_III!M12:M55,XXX_III!C12:C55,"=DD",XXX_III!E12:E55,"=1",XXX_III!D12:D55,"&lt;&gt;DF")+SUMIFS(XXX_III!N12:N55,XXX_III!C12:C55,"=DD",XXX_III!E12:E55,"=1",XXX_III!D12:D55,"&lt;&gt;DF")+SUMIFS(XXX_III!O12:O55,XXX_III!C12:C55,"=DD",XXX_III!E12:E55,"=1",XXX_III!D12:D55,"&lt;&gt;DF")))+IF(XXX_III!F7&lt;&gt;0,XXX_III!F7*(SUMIFS(XXX_III!I12:I55,XXX_III!C12:C55,"=DD",XXX_III!E12:E55,"=2",XXX_III!D12:D55,"=DO")),14*(SUMIFS(XXX_III!I12:I55,XXX_III!C12:C55,"=DD",XXX_III!E12:E55,"=2",XXX_III!D12:D55,"=DO")))+IF(XXX_III!L7&lt;&gt;0,XXX_III!L7*(SUMIFS(XXX_III!O12:O55,XXX_III!C12:C55,"=DD",XXX_III!E12:E55,"=2",XXX_III!D12:D55,"=DO")),14*(SUMIFS(XXX_III!O12:O55,XXX_III!C12:C55,"=DD",XXX_III!E12:E55,"=2",XXX_III!D12:D55,"=DO")))</f>
        <v>0</v>
      </c>
      <c r="D78" s="199"/>
      <c r="E78" s="200"/>
      <c r="F78" s="201"/>
      <c r="G78" s="166"/>
      <c r="H78" s="167"/>
    </row>
    <row r="79" spans="1:9">
      <c r="A79" s="164" t="s">
        <v>48</v>
      </c>
      <c r="B79" s="259" t="e">
        <f>IF((XXX_III!C12="DS")*(XXX_III!E12&lt;&gt;0),XXX_III!B12&amp;", ","")&amp;IF((XXX_III!C13="DS")*(XXX_III!E13&lt;&gt;0),XXX_III!B13&amp;", ","")&amp;IF((XXX_III!C14="DS")*(XXX_III!E14&lt;&gt;0),XXX_III!B14&amp;", ","")&amp;IF((XXX_III!C15="DS")*(XXX_III!E15&lt;&gt;0),XXX_III!B15&amp;", ","")&amp;IF((XXX_III!C16="DS")*(XXX_III!E16&lt;&gt;0),XXX_III!B16&amp;", ","")&amp;IF((XXX_III!C17="DS")*(XXX_III!E17&lt;&gt;0),XXX_III!B17&amp;", ","")&amp;IF((XXX_III!C18="DS")*(XXX_III!E18&lt;&gt;0),XXX_III!B18&amp;", ","")&amp;IF((XXX_III!C19="DS")*(XXX_III!E19&lt;&gt;0),XXX_III!B19&amp;", ","")&amp;IF((XXX_III!C21="DS")*(XXX_III!E21&lt;&gt;0),XXX_III!B21&amp;", ","")&amp;IF((XXX_III!C22="DS")*(XXX_III!E22&lt;&gt;0),XXX_III!B22&amp;", ","")&amp;IF((XXX_III!C23="DS")*(XXX_III!E23&lt;&gt;0),XXX_III!B23&amp;", ","")&amp;IF((XXX_III!C24="DS")*(XXX_III!E24&lt;&gt;0),XXX_III!B24&amp;", ","")&amp;IF((XXX_III!C35="DS")*(XXX_III!E35&lt;&gt;0),XXX_III!B35&amp;", ","")&amp;IF((XXX_II!C22="DS")*(XXX_II!E22&lt;&gt;0),XXX_II!B22&amp;", ","")&amp;IF((XXX_III!C36="DS")*(XXX_III!E36&lt;&gt;0),XXX_III!B36&amp;", ","")&amp;IF((XXX_III!C37="DS")*(XXX_III!E37&lt;&gt;0),XXX_III!B37&amp;", ","")&amp;IF((XXX_III!C38="DS")*(XXX_III!E38&lt;&gt;0),XXX_III!B38&amp;", ","")&amp;IF((XXX_III!C39="DS")*(XXX_III!E39&lt;&gt;0),XXX_III!B39&amp;", ","")&amp;IF((XXX_III!C40="DS")*(XXX_III!E40&lt;&gt;0),XXX_III!B40&amp;", ","")&amp;IF((XXX_III!C41="DS")*(XXX_III!E41&lt;&gt;0),XXX_III!B41&amp;", ","")&amp;IF((XXX_III!C42="DS")*(XXX_III!E42&lt;&gt;0),XXX_III!B42&amp;", ","")&amp;IF((XXX_III!C43="DS")*(XXX_III!E43&lt;&gt;0),XXX_III!B43&amp;", ","")&amp;IF((XXX_III!C44="DS")*(XXX_III!E44&lt;&gt;0),XXX_III!B44&amp;", ","")&amp;IF((XXX_III!C45="DS")*(XXX_III!E45&lt;&gt;0),XXX_III!B45&amp;", ","")&amp;IF((XXX_III!C46="DS")*(XXX_III!E46&lt;&gt;0),XXX_III!B46&amp;", ","")&amp;IF((XXX_III!C47="DS")*(XXX_III!E47&lt;&gt;0),XXX_III!B47&amp;", ","")&amp;IF((XXX_III!C48="DS")*(XXX_III!E48&lt;&gt;0),XXX_III!B48&amp;", ","")&amp;IF((XXX_III!C55="DS")*(XXX_III!E55&lt;&gt;0),XXX_III!B55&amp;", ","")&amp;IF((XXX_III!C49="DS")*(XXX_III!E49&lt;&gt;0),XXX_III!B49&amp;", ","")&amp;IF((XXX_III!#REF!="DS")*(XXX_III!#REF!&lt;&gt;0),XXX_III!#REF!&amp;", ","")&amp;IF((XXX_III!#REF!="DS")*(XXX_III!#REF!&lt;&gt;0),XXX_III!#REF!&amp;", ","")&amp;IF((XXX_III!#REF!="DS")*(XXX_III!#REF!&lt;&gt;0),XXX_III!#REF!&amp;", ","")&amp;IF((XXX_III!#REF!="DS")*(XXX_III!#REF!&lt;&gt;0),XXX_III!#REF!&amp;", ","")&amp;IF((XXX_III!#REF!="DS")*(XXX_III!#REF!&lt;&gt;0),XXX_III!#REF!&amp;", ","")&amp;IF((XXX_III!#REF!="DS")*(XXX_III!#REF!&lt;&gt;0),XXX_III!#REF!&amp;", ","")&amp;IF((XXX_III!#REF!="DS")*(XXX_III!#REF!&lt;&gt;0),XXX_III!#REF!&amp;", ","")&amp;IF((XXX_III!#REF!="DS")*(XXX_III!#REF!&lt;&gt;0),XXX_III!#REF!&amp;", ","")</f>
        <v>#REF!</v>
      </c>
      <c r="C79" s="335">
        <f>IF(XXX_III!F7&lt;&gt;0,XXX_III!F7*(SUMIFS(XXX_III!F12:F55,XXX_III!C12:C55,"=DS",XXX_III!E12:E55,"=1",XXX_III!D12:D55,"&lt;&gt;DF")+SUMIFS(XXX_III!G12:G55,XXX_III!C12:C55,"=DS",XXX_III!E12:E55,"=1",XXX_III!D12:D55,"&lt;&gt;DF")+SUMIFS(XXX_III!H12:H55,XXX_III!C12:C55,"=DS",XXX_III!E12:E55,"=1",XXX_III!D12:D55,"&lt;&gt;DF")+SUMIFS(XXX_III!I12:I55,XXX_III!C12:C55,"=DS",XXX_III!E12:E55,"=1",XXX_III!D12:D55,"&lt;&gt;DF")),14*(SUMIFS(XXX_III!F12:F55,XXX_III!C12:C55,"=DS",XXX_III!E12:E55,"=1",XXX_III!D12:D55,"&lt;&gt;DF")+SUMIFS(XXX_III!G12:G55,XXX_III!C12:C55,"=DS",XXX_III!E12:E55,"=1",XXX_III!D12:D55,"&lt;&gt;DF")+SUMIFS(XXX_III!H12:H55,XXX_III!C12:C55,"=DS",XXX_III!E12:E55,"=1",XXX_III!D12:D55,"&lt;&gt;DF")+SUMIFS(XXX_III!I12:I55,XXX_III!C12:C55,"=DS",XXX_III!E12:E55,"=1",XXX_III!D12:D55,"&lt;&gt;DF")))+IF(XXX_III!L7&lt;&gt;0,XXX_III!L7*(SUMIFS(XXX_III!L12:L55,XXX_III!C12:C55,"=DS",XXX_III!E12:E55,"=1",XXX_III!D12:D55,"&lt;&gt;DF")+SUMIFS(XXX_III!M12:M55,XXX_III!C12:C55,"=DS",XXX_III!E12:E55,"=1",XXX_III!D12:D55,"&lt;&gt;DF")+SUMIFS(XXX_III!N12:N55,XXX_III!C12:C55,"=DS",XXX_III!E12:E55,"=1",XXX_III!D12:D55,"&lt;&gt;DF")+SUMIFS(XXX_III!O12:O55,XXX_III!C12:C55,"=DS",XXX_III!E12:E55,"=1",XXX_III!D12:D55,"&lt;&gt;DF")),14*(SUMIFS(XXX_III!L12:L55,XXX_III!C12:C55,"=DS",XXX_III!E12:E55,"=1",XXX_III!D12:D55,"&lt;&gt;DF")+SUMIFS(XXX_III!M12:M55,XXX_III!C12:C55,"=DS",XXX_III!E12:E55,"=1",XXX_III!D12:D55,"&lt;&gt;DF")+SUMIFS(XXX_III!N12:N55,XXX_III!C12:C55,"=DS",XXX_III!E12:E55,"=1",XXX_III!D12:D55,"&lt;&gt;DF")+SUMIFS(XXX_III!O12:O55,XXX_III!C12:C55,"=DS",XXX_III!E12:E55,"=1",XXX_III!D12:D55,"&lt;&gt;DF")))+IF(XXX_III!F7&lt;&gt;0,XXX_III!F7*(SUMIFS(XXX_III!I12:I55,XXX_III!C12:C55,"=DS",XXX_III!E12:E55,"=2",XXX_III!D12:D55,"=DO")),14*(SUMIFS(XXX_III!I12:I55,XXX_III!C12:C55,"=DS",XXX_III!E12:E55,"=2",XXX_III!D12:D55,"=DO")))+IF(XXX_III!L7&lt;&gt;0,XXX_III!L7*(SUMIFS(XXX_III!O12:O55,XXX_III!C12:C55,"=DS",XXX_III!E12:E55,"=2",XXX_III!D12:D55,"=DO")),14*(SUMIFS(XXX_III!O12:O55,XXX_III!C12:C55,"=DS",XXX_III!E12:E55,"=2",XXX_III!D12:D55,"=DO")))</f>
        <v>560</v>
      </c>
      <c r="D79" s="199"/>
      <c r="E79" s="200"/>
      <c r="F79" s="201"/>
      <c r="G79" s="166"/>
      <c r="H79" s="167"/>
      <c r="I79" s="169"/>
    </row>
    <row r="80" spans="1:9" ht="15.75" thickBot="1">
      <c r="A80" s="172" t="s">
        <v>49</v>
      </c>
      <c r="B80" s="260" t="e">
        <f>IF((XXX_III!C12="DC")*(XXX_III!E12&lt;&gt;0),XXX_III!B12&amp;", ","")&amp;IF((XXX_III!C13="DC")*(XXX_III!E13&lt;&gt;0),XXX_III!B13&amp;", ","")&amp;IF((XXX_III!C14="DC")*(XXX_III!E14&lt;&gt;0),XXX_III!B14&amp;", ","")&amp;IF((XXX_III!C15="DC")*(XXX_III!E15&lt;&gt;0),XXX_III!B15&amp;", ","")&amp;IF((XXX_III!C16="DC")*(XXX_III!E16&lt;&gt;0),XXX_III!B16&amp;", ","")&amp;IF((XXX_III!C17="DC")*(XXX_III!E17&lt;&gt;0),XXX_III!B17&amp;", ","")&amp;IF((XXX_III!C18="DC")*(XXX_III!E18&lt;&gt;0),XXX_III!B18&amp;", ","")&amp;IF((XXX_III!C19="DC")*(XXX_III!E19&lt;&gt;0),XXX_III!B19&amp;", ","")&amp;IF((XXX_III!C21="DC")*(XXX_III!E21&lt;&gt;0),XXX_III!B21&amp;", ","")&amp;IF((XXX_III!C22="DC")*(XXX_III!E22&lt;&gt;0),XXX_III!B22&amp;", ","")&amp;IF((XXX_III!C23="DC")*(XXX_III!E23&lt;&gt;0),XXX_III!B23&amp;", ","")&amp;IF((XXX_III!C24="DC")*(XXX_III!E24&lt;&gt;0),XXX_III!B24&amp;", ","")&amp;IF((XXX_III!C35="DC")*(XXX_III!E35&lt;&gt;0),XXX_III!B35&amp;", ","")&amp;IF((XXX_II!C22="DC")*(XXX_II!E22&lt;&gt;0),XXX_II!B22&amp;", ","")&amp;IF((XXX_III!C36="DC")*(XXX_III!E36&lt;&gt;0),XXX_III!B36&amp;", ","")&amp;IF((XXX_III!C37="DC")*(XXX_III!E37&lt;&gt;0),XXX_III!B37&amp;", ","")&amp;IF((XXX_III!C38="DC")*(XXX_III!E38&lt;&gt;0),XXX_III!B38&amp;", ","")&amp;IF((XXX_III!C39="DC")*(XXX_III!E39&lt;&gt;0),XXX_III!B39&amp;", ","")&amp;IF((XXX_III!C40="DC")*(XXX_III!E40&lt;&gt;0),XXX_III!B40&amp;", ","")&amp;IF((XXX_III!C41="DC")*(XXX_III!E41&lt;&gt;0),XXX_III!B41&amp;", ","")&amp;IF((XXX_III!C42="DC")*(XXX_III!E42&lt;&gt;0),XXX_III!B42&amp;", ","")&amp;IF((XXX_III!C43="DC")*(XXX_III!E43&lt;&gt;0),XXX_III!B43&amp;", ","")&amp;IF((XXX_III!C44="DC")*(XXX_III!E44&lt;&gt;0),XXX_III!B44&amp;", ","")&amp;IF((XXX_III!C45="DC")*(XXX_III!E45&lt;&gt;0),XXX_III!B45&amp;", ","")&amp;IF((XXX_III!C46="DC")*(XXX_III!E46&lt;&gt;0),XXX_III!B46&amp;", ","")&amp;IF((XXX_III!C47="DC")*(XXX_III!E47&lt;&gt;0),XXX_III!B47&amp;", ","")&amp;IF((XXX_III!C48="DC")*(XXX_III!E48&lt;&gt;0),XXX_III!B48&amp;", ","")&amp;IF((XXX_III!C55="DC")*(XXX_III!E55&lt;&gt;0),XXX_III!B55&amp;", ","")&amp;IF((XXX_III!C49="DC")*(XXX_III!E49&lt;&gt;0),XXX_III!B49&amp;", ","")&amp;IF((XXX_III!#REF!="DC")*(XXX_III!#REF!&lt;&gt;0),XXX_III!#REF!&amp;", ","")&amp;IF((XXX_III!#REF!="DC")*(XXX_III!#REF!&lt;&gt;0),XXX_III!#REF!&amp;", ","")&amp;IF((XXX_III!#REF!="DC")*(XXX_III!#REF!&lt;&gt;0),XXX_III!#REF!&amp;", ","")&amp;IF((XXX_III!#REF!="DC")*(XXX_III!#REF!&lt;&gt;0),XXX_III!#REF!&amp;", ","")&amp;IF((XXX_III!#REF!="DC")*(XXX_III!#REF!&lt;&gt;0),XXX_III!#REF!&amp;", ","")&amp;IF((XXX_III!#REF!="DC")*(XXX_III!#REF!&lt;&gt;0),XXX_III!#REF!&amp;", ","")&amp;IF((XXX_III!#REF!="DC")*(XXX_III!#REF!&lt;&gt;0),XXX_III!#REF!&amp;", ","")&amp;IF((XXX_III!#REF!="DC")*(XXX_III!#REF!&lt;&gt;0),XXX_III!#REF!&amp;", ","")</f>
        <v>#REF!</v>
      </c>
      <c r="C80" s="336">
        <f>IF(XXX_III!F7&lt;&gt;0,XXX_III!F7*(SUMIFS(XXX_III!F12:F55,XXX_III!C12:C55,"=DC",XXX_III!E12:E55,"=1",XXX_III!D12:D55,"&lt;&gt;DF")+SUMIFS(XXX_III!G12:G55,XXX_III!C12:C55,"=DC",XXX_III!E12:E55,"=1",XXX_III!D12:D55,"&lt;&gt;DF")+SUMIFS(XXX_III!H12:H55,XXX_III!C12:C55,"=DC",XXX_III!E12:E55,"=1",XXX_III!D12:D55,"&lt;&gt;DF")+SUMIFS(XXX_III!I12:I55,XXX_III!C12:C55,"=DC",XXX_III!E12:E55,"=1",XXX_III!D12:D55,"&lt;&gt;DF")),14*(SUMIFS(XXX_III!F12:F55,XXX_III!C12:C55,"=DC",XXX_III!E12:E55,"=1",XXX_III!D12:D55,"&lt;&gt;DF")+SUMIFS(XXX_III!G12:G55,XXX_III!C12:C55,"=DC",XXX_III!E12:E55,"=1",XXX_III!D12:D55,"&lt;&gt;DF")+SUMIFS(XXX_III!H12:H55,XXX_III!C12:C55,"=DC",XXX_III!E12:E55,"=1",XXX_III!D12:D55,"&lt;&gt;DF")+SUMIFS(XXX_III!I12:I55,XXX_III!C12:C55,"=DC",XXX_III!E12:E55,"=1",XXX_III!D12:D55,"&lt;&gt;DF")))+IF(XXX_III!L7&lt;&gt;0,XXX_III!L7*(SUMIFS(XXX_III!L12:L55,XXX_III!C12:C55,"=DC",XXX_III!E12:E55,"=1",XXX_III!D12:D55,"&lt;&gt;DF")+SUMIFS(XXX_III!M12:M55,XXX_III!C12:C55,"=DC",XXX_III!E12:E55,"=1",XXX_III!D12:D55,"&lt;&gt;DF")+SUMIFS(XXX_III!N12:N55,XXX_III!C12:C55,"=DC",XXX_III!E12:E55,"=1",XXX_III!D12:D55,"&lt;&gt;DF")+SUMIFS(XXX_III!O12:O55,XXX_III!C12:C55,"=DC",XXX_III!E12:E55,"=1",XXX_III!D12:D55,"&lt;&gt;DF")),14*(SUMIFS(XXX_III!L12:L55,XXX_III!C12:C55,"=DC",XXX_III!E12:E55,"=1",XXX_III!D12:D55,"&lt;&gt;DF")+SUMIFS(XXX_III!M12:M55,XXX_III!C12:C55,"=DC",XXX_III!E12:E55,"=1",XXX_III!D12:D55,"&lt;&gt;DF")+SUMIFS(XXX_III!N12:N55,XXX_III!C12:C55,"=DC",XXX_III!E12:E55,"=1",XXX_III!D12:D55,"&lt;&gt;DF")+SUMIFS(XXX_III!O12:O55,XXX_III!C12:C55,"=DC",XXX_III!E12:E55,"=1",XXX_III!D12:D55,"&lt;&gt;DF")))+IF(XXX_III!F7&lt;&gt;0,XXX_III!F7*(SUMIFS(XXX_III!I12:I55,XXX_III!C12:C55,"=DC",XXX_III!E12:E55,"=2",XXX_III!D12:D55,"=DO")),14*(SUMIFS(XXX_III!I12:I55,XXX_III!C12:C55,"=DC",XXX_III!E12:E55,"=2",XXX_III!D12:D55,"=DO")))+IF(XXX_III!L7&lt;&gt;0,XXX_III!L7*(SUMIFS(XXX_III!O12:O55,XXX_III!C12:C55,"=DC",XXX_III!E12:E55,"=2",XXX_III!D12:D55,"=DO")),14*(SUMIFS(XXX_III!O12:O55,XXX_III!C12:C55,"=DC",XXX_III!E12:E55,"=2",XXX_III!D12:D55,"=DO")))</f>
        <v>70</v>
      </c>
      <c r="D80" s="202"/>
      <c r="E80" s="203"/>
      <c r="F80" s="204"/>
      <c r="G80" s="173"/>
      <c r="H80" s="174"/>
    </row>
    <row r="81" spans="1:9" ht="15.75" hidden="1" thickBot="1">
      <c r="A81" s="272"/>
      <c r="B81" s="260"/>
      <c r="C81" s="293"/>
      <c r="D81" s="202"/>
      <c r="E81" s="203"/>
      <c r="F81" s="204"/>
      <c r="G81" s="207"/>
      <c r="H81" s="208"/>
    </row>
    <row r="82" spans="1:9">
      <c r="C82" s="263">
        <f>SUM(C77:C81)</f>
        <v>756</v>
      </c>
    </row>
    <row r="83" spans="1:9" ht="15.75" thickBot="1">
      <c r="A83" s="152" t="s">
        <v>53</v>
      </c>
      <c r="D83" s="153"/>
      <c r="E83" s="153"/>
      <c r="F83" s="153"/>
      <c r="G83" s="153"/>
      <c r="H83" s="153"/>
    </row>
    <row r="84" spans="1:9" ht="15.75" thickBot="1">
      <c r="A84" s="156" t="s">
        <v>18</v>
      </c>
      <c r="B84" s="257" t="s">
        <v>17</v>
      </c>
      <c r="C84" s="264" t="s">
        <v>20</v>
      </c>
      <c r="D84" s="156" t="s">
        <v>16</v>
      </c>
      <c r="E84" s="488" t="s">
        <v>22</v>
      </c>
      <c r="F84" s="489"/>
      <c r="G84" s="490" t="s">
        <v>21</v>
      </c>
      <c r="H84" s="491"/>
    </row>
    <row r="85" spans="1:9">
      <c r="A85" s="303" t="s">
        <v>51</v>
      </c>
      <c r="B85" s="258" t="e">
        <f>IF((XXX_III!D12="DO")*(XXX_III!E12&lt;&gt;0),XXX_III!B12&amp;", ","")&amp;IF((XXX_III!D13="DO")*(XXX_III!E13&lt;&gt;0),XXX_III!B13&amp;", ","")&amp;IF((XXX_III!D14="DO")*(XXX_III!E14&lt;&gt;0),XXX_III!B14&amp;", ","")&amp;IF((XXX_III!D15="DO")*(XXX_III!E15&lt;&gt;0),XXX_III!B15&amp;", ","")&amp;IF((XXX_III!D16="DO")*(XXX_III!E16&lt;&gt;0),XXX_III!B16&amp;", ","")&amp;IF((XXX_III!D17="DO")*(XXX_III!E17&lt;&gt;0),XXX_III!B17&amp;", ","")&amp;IF((XXX_III!D18="DO")*(XXX_III!E18&lt;&gt;0),XXX_III!B18&amp;", ","")&amp;IF((XXX_III!D19="DO")*(XXX_III!E19&lt;&gt;0),XXX_III!B19&amp;", ","")&amp;IF((XXX_III!D21="DO")*(XXX_III!E21&lt;&gt;0),XXX_III!B21&amp;", ","")&amp;IF((XXX_III!D22="DO")*(XXX_III!E22&lt;&gt;0),XXX_III!B22&amp;", ","")&amp;IF((XXX_III!D23="DO")*(XXX_III!E23&lt;&gt;0),XXX_III!B23&amp;", ","")&amp;IF((XXX_III!D24="DO")*(XXX_III!E24&lt;&gt;0),XXX_III!B24&amp;", ","")&amp;IF((XXX_III!D35="DO")*(XXX_III!E35&lt;&gt;0),XXX_III!B35&amp;", ","")&amp;IF((XXX_II!D22="DO")*(XXX_II!E22&lt;&gt;0),XXX_II!B22&amp;", ","")&amp;IF((XXX_III!D36="DO")*(XXX_III!E36&lt;&gt;0),XXX_III!B36&amp;", ","")&amp;IF((XXX_III!D37="DO")*(XXX_III!E37&lt;&gt;0),XXX_III!B37&amp;", ","")&amp;IF((XXX_III!D38="DO")*(XXX_III!E38&lt;&gt;0),XXX_III!B38&amp;", ","")&amp;IF((XXX_III!D39="DO")*(XXX_III!E39&lt;&gt;0),XXX_III!B39&amp;", ","")&amp;IF((XXX_III!D40="DO")*(XXX_III!E40&lt;&gt;0),XXX_III!B40&amp;", ","")&amp;IF((XXX_III!D41="DO")*(XXX_III!E41&lt;&gt;0),XXX_III!B41&amp;", ","")&amp;IF((XXX_III!D42="DO")*(XXX_III!E42&lt;&gt;0),XXX_III!B42&amp;", ","")&amp;IF((XXX_III!D43="DO")*(XXX_III!E43&lt;&gt;0),XXX_III!B43&amp;", ","")&amp;IF((XXX_III!D44="DO")*(XXX_III!E44&lt;&gt;0),XXX_III!B44&amp;", ","")&amp;IF((XXX_III!D45="DO")*(XXX_III!E45&lt;&gt;0),XXX_III!B45&amp;", ","")&amp;IF((XXX_III!D46="DO")*(XXX_III!E46&lt;&gt;0),XXX_III!B46&amp;", ","")&amp;IF((XXX_III!D47="DO")*(XXX_III!E47&lt;&gt;0),XXX_III!B47&amp;", ","")&amp;IF((XXX_III!D48="DO")*(XXX_III!E48&lt;&gt;0),XXX_III!B48&amp;", ","")&amp;IF((XXX_III!D55="DO")*(XXX_III!E55&lt;&gt;0),XXX_III!B55&amp;", ","")&amp;IF((XXX_III!D49="DO")*(XXX_III!E49&lt;&gt;0),XXX_III!B49&amp;", ","")&amp;IF((XXX_III!#REF!="DO")*(XXX_III!#REF!&lt;&gt;0),XXX_III!#REF!&amp;", ","")&amp;IF((XXX_III!#REF!="DO")*(XXX_III!#REF!&lt;&gt;0),XXX_III!#REF!&amp;", ","")&amp;IF((XXX_III!#REF!="DO")*(XXX_III!#REF!&lt;&gt;0),XXX_III!#REF!&amp;", ","")&amp;IF((XXX_III!#REF!="DO")*(XXX_III!#REF!&lt;&gt;0),XXX_III!#REF!&amp;", ","")&amp;IF((XXX_III!#REF!="DO")*(XXX_III!#REF!&lt;&gt;0),XXX_III!#REF!&amp;", ","")&amp;IF((XXX_III!#REF!="DO")*(XXX_III!#REF!&lt;&gt;0),XXX_III!#REF!&amp;", ","")&amp;IF((XXX_III!#REF!="DO")*(XXX_III!#REF!&lt;&gt;0),XXX_III!#REF!&amp;", ","")&amp;IF((XXX_III!#REF!="DO")*(XXX_III!#REF!&lt;&gt;0),XXX_III!#REF!&amp;", ","")</f>
        <v>#REF!</v>
      </c>
      <c r="C85" s="270">
        <f>IF(XXX_III!F7&lt;&gt;0,XXX_III!F7*(SUMIFS(XXX_III!F12:F55,XXX_III!D12:D55,"=DO",XXX_III!E12:E55,"&lt;&gt;0")+SUMIFS(XXX_III!G12:G55,XXX_III!D12:D55,"=DO",XXX_III!E12:E55,"&lt;&gt;0")+SUMIFS(XXX_III!H12:H55,XXX_III!D12:D55,"=DO",XXX_III!E12:E55,"&lt;&gt;0")+SUMIFS(XXX_III!I12:I55,XXX_III!D12:D55,"=DO",XXX_III!E12:E55,"&lt;&gt;0")),14*(SUMIFS(XXX_III!F12:F55,XXX_III!D12:D55,"=DO",XXX_III!E12:E55,"&lt;&gt;0")+SUMIFS(XXX_III!G12:G55,XXX_III!D12:D55,"=DO",XXX_III!E12:E55,"&lt;&gt;0")+SUMIFS(XXX_III!H12:H55,XXX_III!D12:D55,"=DO",XXX_III!E12:E55,"&lt;&gt;0")+SUMIFS(XXX_III!I12:I55,XXX_III!D12:D55,"=DO",XXX_III!E12:E55,"&lt;&gt;0")))+IF(XXX_III!L7&lt;&gt;0,XXX_III!L7*(SUMIFS(XXX_III!L12:L55,XXX_III!D12:D55,"=DO",XXX_III!E12:E55,"&lt;&gt;0")+SUMIFS(XXX_III!M12:M55,XXX_III!D12:D55,"=DO",XXX_III!E12:E55,"&lt;&gt;0")+SUMIFS(XXX_III!N12:N55,XXX_III!D12:D55,"=DO",XXX_III!E12:E55,"&lt;&gt;0")+SUMIFS(XXX_III!O12:O55,XXX_III!D12:D55,"=DO",XXX_III!E12:E55,"&lt;&gt;0")),14*(SUMIFS(XXX_III!L12:L55,XXX_III!D12:D55,"=DO",XXX_III!E12:E55,"&lt;&gt;0")+SUMIFS(XXX_III!M12:M55,XXX_III!D12:D55,"=DO",XXX_III!E12:E55,"&lt;&gt;0")+SUMIFS(XXX_III!N12:N55,XXX_III!D12:D55,"=DO",XXX_III!E12:E55,"&lt;&gt;0")+SUMIFS(XXX_III!O12:O55,XXX_III!D12:D55,"=DO",XXX_III!E12:E55,"&lt;&gt;0")))</f>
        <v>490</v>
      </c>
      <c r="D85" s="195"/>
      <c r="E85" s="196"/>
      <c r="F85" s="197"/>
      <c r="G85" s="161"/>
      <c r="H85" s="162"/>
      <c r="I85" s="169"/>
    </row>
    <row r="86" spans="1:9">
      <c r="A86" s="304" t="s">
        <v>52</v>
      </c>
      <c r="B86" s="259" t="e">
        <f>IF((XXX_III!D12="DA")*(XXX_III!E12&lt;&gt;0),XXX_III!B12&amp;", ","")&amp;IF((XXX_III!D13="DA")*(XXX_III!E13&lt;&gt;0),XXX_III!B13&amp;", ","")&amp;IF((XXX_III!D14="DA")*(XXX_III!E14&lt;&gt;0),XXX_III!B14&amp;", ","")&amp;IF((XXX_III!D15="DA")*(XXX_III!E15&lt;&gt;0),XXX_III!B15&amp;", ","")&amp;IF((XXX_III!D16="DA")*(XXX_III!E16&lt;&gt;0),XXX_III!B16&amp;", ","")&amp;IF((XXX_III!D17="DA")*(XXX_III!E17&lt;&gt;0),XXX_III!B17&amp;", ","")&amp;IF((XXX_III!D18="DA")*(XXX_III!E18&lt;&gt;0),XXX_III!B18&amp;", ","")&amp;IF((XXX_III!D19="DA")*(XXX_III!E19&lt;&gt;0),XXX_III!B19&amp;", ","")&amp;IF((XXX_III!D21="DA")*(XXX_III!E21&lt;&gt;0),XXX_III!B21&amp;", ","")&amp;IF((XXX_III!D22="DA")*(XXX_III!E22&lt;&gt;0),XXX_III!B22&amp;", ","")&amp;IF((XXX_III!D23="DA")*(XXX_III!E23&lt;&gt;0),XXX_III!B23&amp;", ","")&amp;IF((XXX_III!D24="DA")*(XXX_III!E24&lt;&gt;0),XXX_III!B24&amp;", ","")&amp;IF((XXX_III!D35="DA")*(XXX_III!E35&lt;&gt;0),XXX_III!B35&amp;", ","")&amp;IF((XXX_II!D22="DA")*(XXX_II!E22&lt;&gt;0),XXX_II!B22&amp;", ","")&amp;IF((XXX_III!D36="DA")*(XXX_III!E36&lt;&gt;0),XXX_III!B36&amp;", ","")&amp;IF((XXX_III!D37="DA")*(XXX_III!E37&lt;&gt;0),XXX_III!B37&amp;", ","")&amp;IF((XXX_III!D38="DA")*(XXX_III!E38&lt;&gt;0),XXX_III!B38&amp;", ","")&amp;IF((XXX_III!D39="DA")*(XXX_III!E39&lt;&gt;0),XXX_III!B39&amp;", ","")&amp;IF((XXX_III!D40="DA")*(XXX_III!E40&lt;&gt;0),XXX_III!B40&amp;", ","")&amp;IF((XXX_III!D41="DA")*(XXX_III!E41&lt;&gt;0),XXX_III!B41&amp;", ","")&amp;IF((XXX_III!D42="DA")*(XXX_III!E42&lt;&gt;0),XXX_III!B42&amp;", ","")&amp;IF((XXX_III!D43="DA")*(XXX_III!E43&lt;&gt;0),XXX_III!B43&amp;", ","")&amp;IF((XXX_III!D44="DA")*(XXX_III!E44&lt;&gt;0),XXX_III!B44&amp;", ","")&amp;IF((XXX_III!D45="DA")*(XXX_III!E45&lt;&gt;0),XXX_III!B45&amp;", ","")&amp;IF((XXX_III!D46="DA")*(XXX_III!E46&lt;&gt;0),XXX_III!B46&amp;", ","")&amp;IF((XXX_III!D47="DA")*(XXX_III!E47&lt;&gt;0),XXX_III!B47&amp;", ","")&amp;IF((XXX_III!D48="DA")*(XXX_III!E48&lt;&gt;0),XXX_III!B48&amp;", ","")&amp;IF((XXX_III!D55="DA")*(XXX_III!E55&lt;&gt;0),XXX_III!B55&amp;", ","")&amp;IF((XXX_III!D49="DA")*(XXX_III!E49&lt;&gt;0),XXX_III!B49&amp;", ","")&amp;IF((XXX_III!#REF!="DA")*(XXX_III!#REF!&lt;&gt;0),XXX_III!#REF!&amp;", ","")&amp;IF((XXX_III!#REF!="DA")*(XXX_III!#REF!&lt;&gt;0),XXX_III!#REF!&amp;", ","")&amp;IF((XXX_III!#REF!="DA")*(XXX_III!#REF!&lt;&gt;0),XXX_III!#REF!&amp;", ","")&amp;IF((XXX_III!#REF!="DA")*(XXX_III!#REF!&lt;&gt;0),XXX_III!#REF!&amp;", ","")&amp;IF((XXX_III!#REF!="DA")*(XXX_III!#REF!&lt;&gt;0),XXX_III!#REF!&amp;", ","")&amp;IF((XXX_III!#REF!="DA")*(XXX_III!#REF!&lt;&gt;0),XXX_III!#REF!&amp;", ","")&amp;IF((XXX_III!#REF!="DA")*(XXX_III!#REF!&lt;&gt;0),XXX_III!#REF!&amp;", ","")&amp;IF((XXX_III!#REF!="DA")*(XXX_III!#REF!&lt;&gt;0),XXX_III!#REF!&amp;", ","")</f>
        <v>#REF!</v>
      </c>
      <c r="C86" s="334">
        <f>IF(XXX_III!F7&lt;&gt;0,XXX_III!F7*(SUMIFS(XXX_III!F12:F55,XXX_III!D12:D55,"=DA",XXX_III!E12:E55,"=1")+SUMIFS(XXX_III!G12:G55,XXX_III!D12:D55,"=DA",XXX_III!E12:E55,"=1")+SUMIFS(XXX_III!H12:H55,XXX_III!D12:D55,"=DA",XXX_III!E12:E55,"=1")+SUMIFS(XXX_III!I12:I55,XXX_III!D12:D55,"=DA",XXX_III!E12:E55,"=1")),14*(SUMIFS(XXX_III!F12:F55,XXX_III!D12:D55,"=DA",XXX_III!E12:E55,"=1")+SUMIFS(XXX_III!G12:G55,XXX_III!D12:D55,"=DA",XXX_III!E12:E55,"=1")+SUMIFS(XXX_III!H12:H55,XXX_III!D12:D55,"=DA",XXX_III!E12:E55,"=1")+SUMIFS(XXX_III!I12:I55,XXX_III!D12:D55,"=DA",XXX_III!E12:E55,"=1")))+IF(XXX_III!L7&lt;&gt;0,XXX_III!L7*(SUMIFS(XXX_III!L12:L55,XXX_III!D12:D55,"=DA",XXX_III!E12:E55,"=1")+SUMIFS(XXX_III!M12:M55,XXX_III!D12:D55,"=DA",XXX_III!E12:E55,"=1")+SUMIFS(XXX_III!N12:N55,XXX_III!D12:D55,"=DA",XXX_III!E12:E55,"=1")+SUMIFS(XXX_III!O12:O55,XXX_III!D12:D55,"=DA",XXX_III!E12:E55,"=1")),14*(SUMIFS(XXX_III!L12:L55,XXX_III!D12:D55,"=DA",XXX_III!E12:E55,"=1")+SUMIFS(XXX_III!M12:M55,XXX_III!D12:D55,"=DA",XXX_III!E12:E55,"=1")+SUMIFS(XXX_III!N12:N55,XXX_III!D12:D55,"=DA",XXX_III!E12:E55,"=1")+SUMIFS(XXX_III!O12:O55,XXX_III!D12:D55,"=DA",XXX_III!E12:E55,"=1")))</f>
        <v>266</v>
      </c>
      <c r="D86" s="183"/>
      <c r="E86" s="200"/>
      <c r="F86" s="201"/>
      <c r="G86" s="166"/>
      <c r="H86" s="167"/>
    </row>
    <row r="87" spans="1:9" ht="15.75" thickBot="1">
      <c r="A87" s="172" t="s">
        <v>50</v>
      </c>
      <c r="B87" s="260" t="e">
        <f>IF((XXX_III!D12="DF")*(XXX_III!E12&lt;&gt;0),XXX_III!B12&amp;", ","")&amp;IF((XXX_III!D13="DF")*(XXX_III!E13&lt;&gt;0),XXX_III!B13&amp;", ","")&amp;IF((XXX_III!D14="DF")*(XXX_III!E14&lt;&gt;0),XXX_III!B14&amp;", ","")&amp;IF((XXX_III!D15="DF")*(XXX_III!E15&lt;&gt;0),XXX_III!B15&amp;", ","")&amp;IF((XXX_III!D16="DF")*(XXX_III!E16&lt;&gt;0),XXX_III!B16&amp;", ","")&amp;IF((XXX_III!D17="DF")*(XXX_III!E17&lt;&gt;0),XXX_III!B17&amp;", ","")&amp;IF((XXX_III!D18="DF")*(XXX_III!E18&lt;&gt;0),XXX_III!B18&amp;", ","")&amp;IF((XXX_III!D19="DF")*(XXX_III!E19&lt;&gt;0),XXX_III!B19&amp;", ","")&amp;IF((XXX_III!D21="DF")*(XXX_III!E21&lt;&gt;0),XXX_III!B21&amp;", ","")&amp;IF((XXX_III!D22="DF")*(XXX_III!E22&lt;&gt;0),XXX_III!B22&amp;", ","")&amp;IF((XXX_III!D23="DF")*(XXX_III!E23&lt;&gt;0),XXX_III!B23&amp;", ","")&amp;IF((XXX_III!D24="DF")*(XXX_III!E24&lt;&gt;0),XXX_III!B24&amp;", ","")&amp;IF((XXX_III!D35="DF")*(XXX_III!E35&lt;&gt;0),XXX_III!B35&amp;", ","")&amp;IF((XXX_II!D22="DF")*(XXX_II!E22&lt;&gt;0),XXX_II!B22&amp;", ","")&amp;IF((XXX_III!D36="DF")*(XXX_III!E36&lt;&gt;0),XXX_III!B36&amp;", ","")&amp;IF((XXX_III!D37="DF")*(XXX_III!E37&lt;&gt;0),XXX_III!B37&amp;", ","")&amp;IF((XXX_III!D38="DF")*(XXX_III!E38&lt;&gt;0),XXX_III!B38&amp;", ","")&amp;IF((XXX_III!D39="DF")*(XXX_III!E39&lt;&gt;0),XXX_III!B39&amp;", ","")&amp;IF((XXX_III!D40="DF")*(XXX_III!E40&lt;&gt;0),XXX_III!B40&amp;", ","")&amp;IF((XXX_III!D41="DF")*(XXX_III!E41&lt;&gt;0),XXX_III!B41&amp;", ","")&amp;IF((XXX_III!D42="DF")*(XXX_III!E42&lt;&gt;0),XXX_III!B42&amp;", ","")&amp;IF((XXX_III!D43="DF")*(XXX_III!E43&lt;&gt;0),XXX_III!B43&amp;", ","")&amp;IF((XXX_III!D44="DF")*(XXX_III!E44&lt;&gt;0),XXX_III!B44&amp;", ","")&amp;IF((XXX_III!D45="DF")*(XXX_III!E45&lt;&gt;0),XXX_III!B45&amp;", ","")&amp;IF((XXX_III!D46="DF")*(XXX_III!E46&lt;&gt;0),XXX_III!B46&amp;", ","")&amp;IF((XXX_III!D47="DF")*(XXX_III!E47&lt;&gt;0),XXX_III!B47&amp;", ","")&amp;IF((XXX_III!D48="DF")*(XXX_III!E48&lt;&gt;0),XXX_III!B48&amp;", ","")&amp;IF((XXX_III!D55="DF")*(XXX_III!E55&lt;&gt;0),XXX_III!B55&amp;", ","")&amp;IF((XXX_III!D49="DF")*(XXX_III!E49&lt;&gt;0),XXX_III!B49&amp;", ","")&amp;IF((XXX_III!#REF!="DF")*(XXX_III!#REF!&lt;&gt;0),XXX_III!#REF!&amp;", ","")&amp;IF((XXX_III!#REF!="DF")*(XXX_III!#REF!&lt;&gt;0),XXX_III!#REF!&amp;", ","")&amp;IF((XXX_III!#REF!="DF")*(XXX_III!#REF!&lt;&gt;0),XXX_III!#REF!&amp;", ","")&amp;IF((XXX_III!#REF!="DF")*(XXX_III!#REF!&lt;&gt;0),XXX_III!#REF!&amp;", ","")&amp;IF((XXX_III!#REF!="DF")*(XXX_III!#REF!&lt;&gt;0),XXX_III!#REF!&amp;", ","")&amp;IF((XXX_III!#REF!="DF")*(XXX_III!#REF!&lt;&gt;0),XXX_III!#REF!&amp;", ","")&amp;IF((XXX_III!#REF!="DF")*(XXX_III!#REF!&lt;&gt;0),XXX_III!#REF!&amp;", ","")&amp;IF((XXX_III!#REF!="DF")*(XXX_III!#REF!&lt;&gt;0),XXX_III!#REF!&amp;", ","")</f>
        <v>#REF!</v>
      </c>
      <c r="C87" s="271">
        <f>IF(XXX_III!F7&lt;&gt;0,XXX_III!F7*(SUMIFS(XXX_III!F12:F55,XXX_III!D12:D55,"=DF",XXX_III!E12:E55,"&gt;=0")+SUMIFS(XXX_III!G12:G55,XXX_III!D12:D55,"=DF",XXX_III!E12:E55,"&gt;=0")+SUMIFS(XXX_III!H12:H55,XXX_III!D12:D55,"=DF",XXX_III!E12:E55,"&gt;=0")+SUMIFS(XXX_III!I12:I55,XXX_III!D12:D55,"=DF",XXX_III!E12:E55,"&gt;=0")),14*(SUMIFS(XXX_III!F12:F55,XXX_III!D12:D55,"=DF",XXX_III!E12:E55,"&gt;=0")+SUMIFS(XXX_III!G12:G55,XXX_III!D12:D55,"=DF",XXX_III!E12:E55,"&gt;=0")+SUMIFS(XXX_III!H12:H55,XXX_III!D12:D55,"=DF",XXX_III!E12:E55,"&gt;=0")+SUMIFS(XXX_III!I12:I55,XXX_III!D12:D55,"=DF",XXX_III!E12:E55,"&gt;=0")))+IF(XXX_III!L7&lt;&gt;0,XXX_III!L7*(SUMIFS(XXX_III!L12:L55,XXX_III!D12:D55,"=DF",XXX_III!E12:E55,"&gt;=0")+SUMIFS(XXX_III!M12:M55,XXX_III!D12:D55,"=DF",XXX_III!E12:E55,"&gt;=0")+SUMIFS(XXX_III!N12:N55,XXX_III!D12:D55,"=DF",XXX_III!E12:E55,"&gt;=0")+SUMIFS(XXX_III!O12:O55,XXX_III!D12:D55,"=DF",XXX_III!E12:E55,"&gt;=0")),14*(SUMIFS(XXX_III!L12:L55,XXX_III!D12:D55,"=DF",XXX_III!E12:E55,"&gt;=0")+SUMIFS(XXX_III!M12:M55,XXX_III!D12:D55,"=DF",XXX_III!E12:E55,"&gt;=0")+SUMIFS(XXX_III!N12:N55,XXX_III!D12:D55,"=DF",XXX_III!E12:E55,"&gt;=0")+SUMIFS(XXX_III!O12:O55,XXX_III!D12:D55,"=DF",XXX_III!E12:E55,"&gt;=0")))</f>
        <v>336</v>
      </c>
      <c r="D87" s="206"/>
      <c r="E87" s="203"/>
      <c r="F87" s="204"/>
      <c r="G87" s="207"/>
      <c r="H87" s="208"/>
    </row>
    <row r="89" spans="1:9">
      <c r="C89" s="263">
        <f>SUM(C85:C86)</f>
        <v>756</v>
      </c>
    </row>
    <row r="90" spans="1:9" ht="18.75">
      <c r="B90" s="294" t="s">
        <v>27</v>
      </c>
    </row>
    <row r="91" spans="1:9" ht="30">
      <c r="D91" s="149"/>
      <c r="E91" s="149"/>
      <c r="F91" s="192" t="s">
        <v>23</v>
      </c>
      <c r="G91" s="193"/>
      <c r="H91" s="194"/>
    </row>
    <row r="92" spans="1:9">
      <c r="A92" s="152" t="s">
        <v>56</v>
      </c>
      <c r="D92" s="153"/>
      <c r="E92" s="153"/>
      <c r="F92" s="153"/>
      <c r="G92" s="149"/>
      <c r="H92" s="149"/>
    </row>
    <row r="93" spans="1:9" ht="15.75" thickBot="1">
      <c r="D93" s="153"/>
      <c r="E93" s="153"/>
      <c r="F93" s="153"/>
      <c r="G93" s="153"/>
      <c r="H93" s="153"/>
    </row>
    <row r="94" spans="1:9" ht="15.75" thickBot="1">
      <c r="A94" s="156" t="s">
        <v>18</v>
      </c>
      <c r="B94" s="257" t="s">
        <v>17</v>
      </c>
      <c r="C94" s="264" t="s">
        <v>20</v>
      </c>
      <c r="D94" s="156" t="s">
        <v>16</v>
      </c>
      <c r="E94" s="488" t="s">
        <v>22</v>
      </c>
      <c r="F94" s="489"/>
      <c r="G94" s="490" t="s">
        <v>21</v>
      </c>
      <c r="H94" s="491"/>
    </row>
    <row r="95" spans="1:9">
      <c r="A95" s="159" t="s">
        <v>46</v>
      </c>
      <c r="B95" s="258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33">
        <f>IF(XXX_IV!F7&lt;&gt;0,XXX_IV!F7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,14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)+IF(XXX_IV!L7&lt;&gt;0,XXX_IV!L7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,14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)+IF(XXX_IV!F7&lt;&gt;0,XXX_IV!F7*(SUMIFS(XXX_IV!I12:I48,XXX_IV!C12:C48,"=DF",XXX_IV!E12:E48,"=2",XXX_IV!D12:D48,"=DO")),14*(SUMIFS(XXX_IV!I12:I48,XXX_IV!C12:C48,"=DF",XXX_IV!E12:E48,"=2",XXX_IV!D12:D48,"=DO")))+IF(XXX_IV!L7&lt;&gt;0,XXX_IV!L7*(SUMIFS(XXX_IV!O12:O48,XXX_IV!C12:C48,"=DF",XXX_IV!E12:E48,"=2",XXX_IV!D12:D48,"=DO")),14*(SUMIFS(XXX_IV!O12:O48,XXX_IV!C12:C48,"=DF",XXX_IV!E12:E48,"=2",XXX_IV!D12:D48,"=DO")))</f>
        <v>0</v>
      </c>
      <c r="D95" s="195"/>
      <c r="E95" s="196"/>
      <c r="F95" s="197"/>
      <c r="G95" s="161"/>
      <c r="H95" s="162"/>
      <c r="I95" s="198"/>
    </row>
    <row r="96" spans="1:9">
      <c r="A96" s="164" t="s">
        <v>47</v>
      </c>
      <c r="B96" s="259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35">
        <f>IF(XXX_IV!F7&lt;&gt;0,XXX_IV!F7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,14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)+IF(XXX_IV!L7&lt;&gt;0,XXX_IV!L7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,14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)+IF(XXX_IV!F7&lt;&gt;0,XXX_IV!F7*(SUMIFS(XXX_IV!I12:I48,XXX_IV!C12:C48,"=DD",XXX_IV!E12:E48,"=2",XXX_IV!D12:D48,"=DO")),14*(SUMIFS(XXX_IV!I12:I48,XXX_IV!C12:C48,"=DD",XXX_IV!E12:E48,"=2",XXX_IV!D12:D48,"=DO")))+IF(XXX_IV!L7&lt;&gt;0,XXX_IV!L7*(SUMIFS(XXX_IV!O12:O48,XXX_IV!C12:C48,"=DD",XXX_IV!E12:E48,"=2",XXX_IV!D12:D48,"=DO")),14*(SUMIFS(XXX_IV!O12:O48,XXX_IV!C12:C48,"=DD",XXX_IV!E12:E48,"=2",XXX_IV!D12:D48,"=DO")))</f>
        <v>0</v>
      </c>
      <c r="D96" s="199"/>
      <c r="E96" s="200"/>
      <c r="F96" s="201"/>
      <c r="G96" s="166"/>
      <c r="H96" s="167"/>
      <c r="I96" s="198"/>
    </row>
    <row r="97" spans="1:9">
      <c r="A97" s="164" t="s">
        <v>48</v>
      </c>
      <c r="B97" s="259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35">
        <f>IF(XXX_IV!F7&lt;&gt;0,XXX_IV!F7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,14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)+IF(XXX_IV!L7&lt;&gt;0,XXX_IV!L7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,14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)+IF(XXX_IV!F7&lt;&gt;0,XXX_IV!F7*(SUMIFS(XXX_IV!I12:I48,XXX_IV!C12:C48,"=DS",XXX_IV!E12:E48,"=2",XXX_IV!D12:D48,"=DO")),14*(SUMIFS(XXX_IV!I12:I48,XXX_IV!C12:C48,"=DS",XXX_IV!E12:E48,"=2",XXX_IV!D12:D48,"=DO")))+IF(XXX_IV!L7&lt;&gt;0,XXX_IV!L7*(SUMIFS(XXX_IV!O12:O48,XXX_IV!C12:C48,"=DS",XXX_IV!E12:E48,"=2",XXX_IV!D12:D48,"=DO")),14*(SUMIFS(XXX_IV!O12:O48,XXX_IV!C12:C48,"=DS",XXX_IV!E12:E48,"=2",XXX_IV!D12:D48,"=DO")))</f>
        <v>0</v>
      </c>
      <c r="D97" s="199"/>
      <c r="E97" s="200"/>
      <c r="F97" s="201"/>
      <c r="G97" s="166"/>
      <c r="H97" s="167"/>
      <c r="I97" s="198"/>
    </row>
    <row r="98" spans="1:9" ht="15.75" thickBot="1">
      <c r="A98" s="172" t="s">
        <v>49</v>
      </c>
      <c r="B98" s="260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36">
        <f>IF(XXX_IV!F7&lt;&gt;0,XXX_IV!F7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,14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)+IF(XXX_IV!L7&lt;&gt;0,XXX_IV!L7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,14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)+IF(XXX_IV!F7&lt;&gt;0,XXX_IV!F7*(SUMIFS(XXX_IV!I12:I48,XXX_IV!C12:C48,"=DC",XXX_IV!E12:E48,"=2",XXX_IV!D12:D48,"=DO")),14*(SUMIFS(XXX_IV!I12:I48,XXX_IV!C12:C48,"=DC",XXX_IV!E12:E48,"=2",XXX_IV!D12:D48,"=DO")))+IF(XXX_IV!L7&lt;&gt;0,XXX_IV!L7*(SUMIFS(XXX_IV!O12:O48,XXX_IV!C12:C48,"=DC",XXX_IV!E12:E48,"=2",XXX_IV!D12:D48,"=DO")),14*(SUMIFS(XXX_IV!O12:O48,XXX_IV!C12:C48,"=DC",XXX_IV!E12:E48,"=2",XXX_IV!D12:D48,"=DO")))</f>
        <v>0</v>
      </c>
      <c r="D98" s="202"/>
      <c r="E98" s="203"/>
      <c r="F98" s="204"/>
      <c r="G98" s="173"/>
      <c r="H98" s="174"/>
      <c r="I98" s="198"/>
    </row>
    <row r="99" spans="1:9" ht="15.75" hidden="1" thickBot="1">
      <c r="A99" s="272"/>
      <c r="B99" s="260"/>
      <c r="C99" s="293"/>
      <c r="D99" s="202"/>
      <c r="E99" s="203"/>
      <c r="F99" s="204"/>
      <c r="G99" s="207"/>
      <c r="H99" s="208"/>
      <c r="I99" s="198"/>
    </row>
    <row r="100" spans="1:9">
      <c r="C100" s="263">
        <f>SUM(C95:C99)</f>
        <v>0</v>
      </c>
      <c r="I100" s="198"/>
    </row>
    <row r="101" spans="1:9" ht="15.75" thickBot="1">
      <c r="A101" s="152" t="s">
        <v>53</v>
      </c>
      <c r="D101" s="153"/>
      <c r="E101" s="153"/>
      <c r="F101" s="153"/>
      <c r="G101" s="153"/>
      <c r="H101" s="153"/>
      <c r="I101" s="198"/>
    </row>
    <row r="102" spans="1:9" ht="15.75" thickBot="1">
      <c r="A102" s="156" t="s">
        <v>18</v>
      </c>
      <c r="B102" s="257" t="s">
        <v>17</v>
      </c>
      <c r="C102" s="264" t="s">
        <v>20</v>
      </c>
      <c r="D102" s="156" t="s">
        <v>16</v>
      </c>
      <c r="E102" s="488" t="s">
        <v>22</v>
      </c>
      <c r="F102" s="489"/>
      <c r="G102" s="490" t="s">
        <v>21</v>
      </c>
      <c r="H102" s="491"/>
      <c r="I102" s="205"/>
    </row>
    <row r="103" spans="1:9">
      <c r="A103" s="159" t="s">
        <v>51</v>
      </c>
      <c r="B103" s="258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3" s="270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3" s="195"/>
      <c r="E103" s="196"/>
      <c r="F103" s="197"/>
      <c r="G103" s="161"/>
      <c r="H103" s="162"/>
      <c r="I103" s="198"/>
    </row>
    <row r="104" spans="1:9">
      <c r="A104" s="164" t="s">
        <v>52</v>
      </c>
      <c r="B104" s="259" t="str">
        <f>IF((XXX_IV!D12="DA")*(XXX_IV!E12&lt;&gt;0),XXX_IV!B12&amp;", ","")&amp;IF((XXX_IV!D13="DA")*(XXX_IV!E13&lt;&gt;0),XXX_IV!B13&amp;", ","")&amp;IF((XXX_IV!D14="DA")*(XXX_IV!E14&lt;&gt;0),XXX_IV!B14&amp;", ","")&amp;IF((XXX_IV!D15="DA")*(XXX_IV!E15&lt;&gt;0),XXX_IV!B15&amp;", ","")&amp;IF((XXX_IV!D16="DA")*(XXX_IV!E16&lt;&gt;0),XXX_IV!B16&amp;", ","")&amp;IF((XXX_IV!D17="DA")*(XXX_IV!E17&lt;&gt;0),XXX_IV!B17&amp;", ","")&amp;IF((XXX_IV!D18="DA")*(XXX_IV!E18&lt;&gt;0),XXX_IV!B18&amp;", ","")&amp;IF((XXX_IV!D19="DA")*(XXX_IV!E19&lt;&gt;0),XXX_IV!B19&amp;", ","")&amp;IF((XXX_IV!D20="DA")*(XXX_IV!E20&lt;&gt;0),XXX_IV!B20&amp;", ","")&amp;IF((XXX_IV!D21="DA")*(XXX_IV!E21&lt;&gt;0),XXX_IV!B21&amp;", ","")&amp;IF((XXX_IV!D22="DA")*(XXX_IV!E22&lt;&gt;0),XXX_IV!B22&amp;", ","")&amp;IF((XXX_IV!D23="DA")*(XXX_IV!E23&lt;&gt;0),XXX_IV!B23&amp;", ","")&amp;IF((XXX_IV!D24="DA")*(XXX_IV!E24&lt;&gt;0),XXX_IV!B24&amp;", ","")&amp;IF((XXX_IV!D25="DA")*(XXX_IV!E25&lt;&gt;0),XXX_IV!B25&amp;", ","")&amp;IF((XXX_IV!D26="DA")*(XXX_IV!E26&lt;&gt;0),XXX_IV!B26&amp;", ","")&amp;IF((XXX_IV!D27="DA")*(XXX_IV!E27&lt;&gt;0),XXX_IV!B27&amp;", ","")&amp;IF((XXX_IV!D28="DA")*(XXX_IV!E28&lt;&gt;0),XXX_IV!B28&amp;", ","")&amp;IF((XXX_IV!D29="DA")*(XXX_IV!E29&lt;&gt;0),XXX_IV!B29&amp;", ","")&amp;IF((XXX_IV!D30="DA")*(XXX_IV!E30&lt;&gt;0),XXX_IV!B30&amp;", ","")&amp;IF((XXX_IV!D31="DA")*(XXX_IV!E31&lt;&gt;0),XXX_IV!B31&amp;", ","")&amp;IF((XXX_IV!D32="DA")*(XXX_IV!E32&lt;&gt;0),XXX_IV!B32&amp;", ","")&amp;IF((XXX_IV!D33="DA")*(XXX_IV!E33&lt;&gt;0),XXX_IV!B33&amp;", ","")&amp;IF((XXX_IV!D34="DA")*(XXX_IV!E34&lt;&gt;0),XXX_IV!B34&amp;", ","")&amp;IF((XXX_IV!D35="DA")*(XXX_IV!E35&lt;&gt;0),XXX_IV!B35&amp;", ","")&amp;IF((XXX_IV!D36="DA")*(XXX_IV!E36&lt;&gt;0),XXX_IV!B36&amp;", ","")&amp;IF((XXX_IV!D37="DA")*(XXX_IV!E37&lt;&gt;0),XXX_IV!B37&amp;", ","")&amp;IF((XXX_IV!D38="DA")*(XXX_IV!E38&lt;&gt;0),XXX_IV!B38&amp;", ","")&amp;IF((XXX_IV!D39="DA")*(XXX_IV!E39&lt;&gt;0),XXX_IV!B39&amp;", ","")&amp;IF((XXX_IV!D40="DA")*(XXX_IV!E40&lt;&gt;0),XXX_IV!B40&amp;", ","")&amp;IF((XXX_IV!D41="DA")*(XXX_IV!E41&lt;&gt;0),XXX_IV!B41&amp;", ","")&amp;IF((XXX_IV!D42="DA")*(XXX_IV!E42&lt;&gt;0),XXX_IV!B42&amp;", ","")&amp;IF((XXX_IV!D43="DA")*(XXX_IV!E43&lt;&gt;0),XXX_IV!B43&amp;", ","")&amp;IF((XXX_IV!D44="DA")*(XXX_IV!E44&lt;&gt;0),XXX_IV!B44&amp;", ","")&amp;IF((XXX_IV!D45="DA")*(XXX_IV!E45&lt;&gt;0),XXX_IV!B45&amp;", ","")&amp;IF((XXX_IV!D46="DA")*(XXX_IV!E46&lt;&gt;0),XXX_IV!B46&amp;", ","")&amp;IF((XXX_IV!D47="DA")*(XXX_IV!E47&lt;&gt;0),XXX_IV!B47&amp;", ","")&amp;IF((XXX_IV!D48="DA")*(XXX_IV!E48&lt;&gt;0),XXX_IV!B48&amp;", ","")</f>
        <v/>
      </c>
      <c r="C104" s="334">
        <f>IF(XXX_IV!F7&lt;&gt;0,XXX_IV!F7*(SUMIFS(XXX_IV!F12:F48,XXX_IV!D12:D48,"=DA",XXX_IV!E12:E48,"=1")+SUMIFS(XXX_IV!G12:G48,XXX_IV!D12:D48,"=DA",XXX_IV!E12:E48,"=1")+SUMIFS(XXX_IV!H12:H48,XXX_IV!D12:D48,"=DA",XXX_IV!E12:E48,"=1")+SUMIFS(XXX_IV!I12:I48,XXX_IV!D12:D48,"=DA",XXX_IV!E12:E48,"=1")),14*(SUMIFS(XXX_IV!F12:F48,XXX_IV!D12:D48,"=DA",XXX_IV!E12:E48,"=1")+SUMIFS(XXX_IV!G12:G48,XXX_IV!D12:D48,"=DA",XXX_IV!E12:E48,"=1")+SUMIFS(XXX_IV!H12:H48,XXX_IV!D12:D48,"=DA",XXX_IV!E12:E48,"=1")+SUMIFS(XXX_IV!I12:I48,XXX_IV!D12:D48,"=DA",XXX_IV!E12:E48,"=1")))+IF(XXX_IV!L7&lt;&gt;0,XXX_IV!L7*(SUMIFS(XXX_IV!L12:L48,XXX_IV!D12:D48,"=DA",XXX_IV!E12:E48,"=1")+SUMIFS(XXX_IV!M12:M48,XXX_IV!D12:D48,"=DA",XXX_IV!E12:E48,"=1")+SUMIFS(XXX_IV!N12:N48,XXX_IV!D12:D48,"=DA",XXX_IV!E12:E48,"=1")+SUMIFS(XXX_IV!O12:O48,XXX_IV!D12:D48,"=DA",XXX_IV!E12:E48,"=1")),14*(SUMIFS(XXX_IV!L12:L48,XXX_IV!D12:D48,"=DA",XXX_IV!E12:E48,"=1")+SUMIFS(XXX_IV!M12:M48,XXX_IV!D12:D48,"=DA",XXX_IV!E12:E48,"=1")+SUMIFS(XXX_IV!N12:N48,XXX_IV!D12:D48,"=DA",XXX_IV!E12:E48,"=1")+SUMIFS(XXX_IV!O12:O48,XXX_IV!D12:D48,"=DA",XXX_IV!E12:E48,"=1")))</f>
        <v>0</v>
      </c>
      <c r="D104" s="183"/>
      <c r="E104" s="200"/>
      <c r="F104" s="201"/>
      <c r="G104" s="166"/>
      <c r="H104" s="167"/>
      <c r="I104" s="198"/>
    </row>
    <row r="105" spans="1:9" ht="34.5" customHeight="1" thickBot="1">
      <c r="A105" s="172" t="s">
        <v>50</v>
      </c>
      <c r="B105" s="260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271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06"/>
      <c r="E105" s="203"/>
      <c r="F105" s="204"/>
      <c r="G105" s="207"/>
      <c r="H105" s="208"/>
      <c r="I105" s="198"/>
    </row>
    <row r="107" spans="1:9">
      <c r="C107" s="263">
        <f>SUM(C103:C104)</f>
        <v>0</v>
      </c>
    </row>
  </sheetData>
  <mergeCells count="20">
    <mergeCell ref="E5:F5"/>
    <mergeCell ref="G5:H5"/>
    <mergeCell ref="E15:F15"/>
    <mergeCell ref="G15:H15"/>
    <mergeCell ref="E58:F58"/>
    <mergeCell ref="G58:H58"/>
    <mergeCell ref="E66:F66"/>
    <mergeCell ref="G66:H66"/>
    <mergeCell ref="E40:F40"/>
    <mergeCell ref="G40:H40"/>
    <mergeCell ref="E48:F48"/>
    <mergeCell ref="G48:H48"/>
    <mergeCell ref="E94:F94"/>
    <mergeCell ref="G94:H94"/>
    <mergeCell ref="E102:F102"/>
    <mergeCell ref="G102:H102"/>
    <mergeCell ref="E76:F76"/>
    <mergeCell ref="G76:H76"/>
    <mergeCell ref="E84:F84"/>
    <mergeCell ref="G84:H84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XXX_I</vt:lpstr>
      <vt:lpstr>XXX_II</vt:lpstr>
      <vt:lpstr>XXX_III</vt:lpstr>
      <vt:lpstr>XXX_IV</vt:lpstr>
      <vt:lpstr>XXX_REC</vt:lpstr>
      <vt:lpstr>XXX_I!Print_Area</vt:lpstr>
      <vt:lpstr>XXX_II!Print_Area</vt:lpstr>
      <vt:lpstr>XXX_III!Print_Area</vt:lpstr>
      <vt:lpstr>XXX_IV!Print_Area</vt:lpstr>
      <vt:lpstr>XXX_REC!Print_Area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Florentina</cp:lastModifiedBy>
  <cp:lastPrinted>2018-07-19T10:25:29Z</cp:lastPrinted>
  <dcterms:created xsi:type="dcterms:W3CDTF">2012-05-16T14:40:02Z</dcterms:created>
  <dcterms:modified xsi:type="dcterms:W3CDTF">2018-10-18T11:41:12Z</dcterms:modified>
</cp:coreProperties>
</file>