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4370" windowHeight="11760" tabRatio="530" activeTab="2"/>
  </bookViews>
  <sheets>
    <sheet name="XXX_I" sheetId="1" r:id="rId1"/>
    <sheet name="XXX_II" sheetId="3" r:id="rId2"/>
    <sheet name="XXX_III" sheetId="5" r:id="rId3"/>
    <sheet name="XXX_IV" sheetId="4" r:id="rId4"/>
    <sheet name="XXX_REC" sheetId="2" r:id="rId5"/>
  </sheets>
  <definedNames>
    <definedName name="_xlnm._FilterDatabase" localSheetId="0" hidden="1">XXX_I!$A$10:$R$32</definedName>
    <definedName name="_xlnm.Print_Area" localSheetId="0">XXX_I!$A$1:$R$53</definedName>
    <definedName name="_xlnm.Print_Area" localSheetId="1">XXX_II!$A$1:$R$53</definedName>
    <definedName name="_xlnm.Print_Area" localSheetId="2">XXX_III!$A$1:$R$60</definedName>
    <definedName name="_xlnm.Print_Area" localSheetId="3">XXX_IV!$A$1:$R$52</definedName>
    <definedName name="_xlnm.Print_Area" localSheetId="4">XXX_REC!$A$1:$H$22</definedName>
  </definedNames>
  <calcPr calcId="124519" concurrentCalc="0"/>
</workbook>
</file>

<file path=xl/sharedStrings.xml><?xml version="1.0" encoding="utf-8"?>
<sst xmlns="http://schemas.openxmlformats.org/spreadsheetml/2006/main" count="714" uniqueCount="222">
  <si>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</si>
  <si>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</si>
  <si>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</si>
  <si>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</si>
  <si>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</si>
  <si>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</si>
  <si>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</si>
  <si>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</si>
  <si>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</si>
  <si>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</si>
  <si>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</si>
  <si>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</si>
  <si>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</si>
  <si>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</si>
  <si>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</si>
  <si>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</si>
  <si>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</si>
  <si>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</si>
  <si>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</si>
  <si>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</si>
  <si>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</si>
  <si>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</si>
  <si>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</si>
  <si>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</si>
  <si>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</si>
  <si>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</si>
  <si>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</si>
  <si>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</si>
  <si>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</si>
  <si>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</si>
  <si>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</si>
  <si>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</si>
  <si>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</si>
  <si>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</si>
  <si>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</si>
  <si>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</si>
  <si>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</si>
  <si>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</si>
  <si>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</si>
  <si>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</si>
  <si>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</si>
  <si>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</si>
  <si>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</si>
  <si>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</si>
  <si>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</si>
  <si>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SI</t>
  </si>
  <si>
    <t>■  fundamentale (DF)</t>
  </si>
  <si>
    <t>■  de domeniu (DD)</t>
  </si>
  <si>
    <t>■  de specialitate (DS)</t>
  </si>
  <si>
    <t>■  complementare (DC)</t>
  </si>
  <si>
    <t>■   facultative (DF)</t>
  </si>
  <si>
    <t>■   obligatorii (DO)</t>
  </si>
  <si>
    <t>■   la alegere (DA)</t>
  </si>
  <si>
    <t>Discipline obligatorii, la alegere si facultative</t>
  </si>
  <si>
    <t xml:space="preserve">DO
DA
DF   </t>
  </si>
  <si>
    <t>DF
DD
DS
DC</t>
  </si>
  <si>
    <t>Discipline fundamentale, de domeniu, de specialitate si complementare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</si>
  <si>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</si>
  <si>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</t>
    </r>
  </si>
  <si>
    <r>
      <t xml:space="preserve">2.Tipuri de discipline după opționalitate: 
</t>
    </r>
    <r>
      <rPr>
        <sz val="11"/>
        <color theme="1"/>
        <rFont val="Calibri"/>
        <family val="2"/>
      </rPr>
      <t>DO- Discipline obligatorii
DA- Discipline opționale (la alegere)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</si>
  <si>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</si>
  <si>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</si>
  <si>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</si>
  <si>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</si>
  <si>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</si>
  <si>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>Facultatea de Litere</t>
  </si>
  <si>
    <t>Departamentul de Arte (D10)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</si>
  <si>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  <charset val="238"/>
        <scheme val="minor"/>
      </rPr>
      <t>: Teatru şi artele spectacolului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</si>
  <si>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  <charset val="238"/>
        <scheme val="minor"/>
      </rPr>
      <t>: Artele spectacolului (Actorie) (LLA)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</si>
  <si>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  <charset val="238"/>
        <scheme val="minor"/>
      </rPr>
      <t xml:space="preserve"> : 3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</si>
  <si>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  <charset val="238"/>
        <scheme val="minor"/>
      </rPr>
      <t> : IF</t>
    </r>
  </si>
  <si>
    <t>Istoria teatrului universal</t>
  </si>
  <si>
    <t>D10LLAL101</t>
  </si>
  <si>
    <t>DF</t>
  </si>
  <si>
    <t>DO</t>
  </si>
  <si>
    <t>E</t>
  </si>
  <si>
    <t>Atelier de creaţie</t>
  </si>
  <si>
    <t>D10LLAL102</t>
  </si>
  <si>
    <t>DD</t>
  </si>
  <si>
    <t>V</t>
  </si>
  <si>
    <t>Arta actorului</t>
  </si>
  <si>
    <t>D10LLAL103</t>
  </si>
  <si>
    <t>DS</t>
  </si>
  <si>
    <t>Improvizaţie scenicǎ</t>
  </si>
  <si>
    <t>D10LLAL104</t>
  </si>
  <si>
    <t>Educaţia şi expresia vorbirii scenice</t>
  </si>
  <si>
    <t>D10LLAL105</t>
  </si>
  <si>
    <t>Limba engleză</t>
  </si>
  <si>
    <t>D10LLAL106</t>
  </si>
  <si>
    <t>DC</t>
  </si>
  <si>
    <t>Cunoştinţe muzicale</t>
  </si>
  <si>
    <t>D10LLAL107</t>
  </si>
  <si>
    <t>Ritm şi dans scenic</t>
  </si>
  <si>
    <t>D10LLAL108</t>
  </si>
  <si>
    <t>Istoria culturii și civilizației</t>
  </si>
  <si>
    <t>D10LLAL109</t>
  </si>
  <si>
    <t>DA</t>
  </si>
  <si>
    <t>Istoria filmului</t>
  </si>
  <si>
    <t>D10LLAL110</t>
  </si>
  <si>
    <t>Istoria dansului</t>
  </si>
  <si>
    <t>D10LLAL111</t>
  </si>
  <si>
    <t>D10LLAL215</t>
  </si>
  <si>
    <t>D10LLAL216</t>
  </si>
  <si>
    <t>D10LLAL217</t>
  </si>
  <si>
    <t>D10LLAL218</t>
  </si>
  <si>
    <t>D10LLAL219</t>
  </si>
  <si>
    <t>D10LLAL220</t>
  </si>
  <si>
    <t>D10LLAL221</t>
  </si>
  <si>
    <t>D10LLAL222</t>
  </si>
  <si>
    <t>D10LLAL223</t>
  </si>
  <si>
    <t>D10LLAL224</t>
  </si>
  <si>
    <t>D10LLAL225</t>
  </si>
  <si>
    <t>Educație fizică (expresie corporală)</t>
  </si>
  <si>
    <t>D10LLAL226</t>
  </si>
  <si>
    <t>2*</t>
  </si>
  <si>
    <t>A/R</t>
  </si>
  <si>
    <t>Limba franceză</t>
  </si>
  <si>
    <t>D10LLAL112</t>
  </si>
  <si>
    <t>Pedagogia artei</t>
  </si>
  <si>
    <t>D10LLAL113</t>
  </si>
  <si>
    <t>Educație digitală</t>
  </si>
  <si>
    <t>D10LLAL114</t>
  </si>
  <si>
    <t>D10LLAL227</t>
  </si>
  <si>
    <t>D10LLAL228</t>
  </si>
  <si>
    <t>D10LLAL229</t>
  </si>
  <si>
    <t>D10LLAL330</t>
  </si>
  <si>
    <t>D10LLAL331</t>
  </si>
  <si>
    <t>D10LLAL332</t>
  </si>
  <si>
    <t>Arta improvizaţiei</t>
  </si>
  <si>
    <t>D10LLAL333</t>
  </si>
  <si>
    <t>Practică artistică</t>
  </si>
  <si>
    <t>D10LLAL334</t>
  </si>
  <si>
    <t>Tehnica vorbirii scenice</t>
  </si>
  <si>
    <t>D10LLAL335</t>
  </si>
  <si>
    <t>Dans clasic – Dans de caracter</t>
  </si>
  <si>
    <t>D10LLAL336</t>
  </si>
  <si>
    <t xml:space="preserve">Tehnică vocalǎ – Cânt </t>
  </si>
  <si>
    <t>D10LLAL337</t>
  </si>
  <si>
    <t>Limba engleză - limbaj specializat</t>
  </si>
  <si>
    <t>D10LLAL338</t>
  </si>
  <si>
    <t>Management teatral</t>
  </si>
  <si>
    <t>D10LLAL339</t>
  </si>
  <si>
    <t xml:space="preserve">Producție și antreprenoriat cultural </t>
  </si>
  <si>
    <t>D10LLAL340</t>
  </si>
  <si>
    <t>Analiza procesului scenic</t>
  </si>
  <si>
    <t>D10LLAL341</t>
  </si>
  <si>
    <t>Istoria teatrului românesc</t>
  </si>
  <si>
    <t>D10LLAL445</t>
  </si>
  <si>
    <t>D10LLAL446</t>
  </si>
  <si>
    <t>D10LLAL447</t>
  </si>
  <si>
    <t>D10LLAL448</t>
  </si>
  <si>
    <t>D10LLAL449</t>
  </si>
  <si>
    <t>D10LLAL450</t>
  </si>
  <si>
    <t>D10LLAL451</t>
  </si>
  <si>
    <t>D10LLAL452</t>
  </si>
  <si>
    <t>D10LLAL453</t>
  </si>
  <si>
    <t>D10LLAL454</t>
  </si>
  <si>
    <t>D10LLAL455</t>
  </si>
  <si>
    <t>D10LLAL456</t>
  </si>
  <si>
    <t>Educație fizică (mișcare scenică)</t>
  </si>
  <si>
    <t>D10LLAL457</t>
  </si>
  <si>
    <t>D10LLAL342</t>
  </si>
  <si>
    <t>Axiologie</t>
  </si>
  <si>
    <t>D10LLAL343</t>
  </si>
  <si>
    <t>D10LLAL458</t>
  </si>
  <si>
    <t>D10LLAL459</t>
  </si>
  <si>
    <t>* Se acordă peste cele 30 credite transferabile ale unui semestru,</t>
  </si>
  <si>
    <t>conform Hotărârii Consiliului ARACIS din data de 28.06.2012.</t>
  </si>
  <si>
    <t>**P1/P2 - se pot norma individual per student</t>
  </si>
  <si>
    <t>Estetica artei spectacolului</t>
  </si>
  <si>
    <t>D10LLAL561</t>
  </si>
  <si>
    <t>Dramaturgie</t>
  </si>
  <si>
    <t>D10LLAL562</t>
  </si>
  <si>
    <t>Atelier de creaţie şi cercetare</t>
  </si>
  <si>
    <t>D10LLAL563</t>
  </si>
  <si>
    <t>Managementul creației artistice</t>
  </si>
  <si>
    <t>D10LLAL564</t>
  </si>
  <si>
    <t>D10LLAL565</t>
  </si>
  <si>
    <t>Arta actorului de film şi TV</t>
  </si>
  <si>
    <t>D10LLAL566</t>
  </si>
  <si>
    <t xml:space="preserve">Practică artistică </t>
  </si>
  <si>
    <t>D10LLAL567</t>
  </si>
  <si>
    <t>Arta vorbirii scenice</t>
  </si>
  <si>
    <t>D10LLAL568</t>
  </si>
  <si>
    <t>Lupte scenice și scrimă</t>
  </si>
  <si>
    <t>D10LLAL569</t>
  </si>
  <si>
    <t>Machiaj de scenă</t>
  </si>
  <si>
    <t>D10LLAL570</t>
  </si>
  <si>
    <t>Tehnici de teatru-dans</t>
  </si>
  <si>
    <t>D10LLAL571</t>
  </si>
  <si>
    <t>Teatrul radiofonic</t>
  </si>
  <si>
    <t>D10LLAL572</t>
  </si>
  <si>
    <t>Canto clasic</t>
  </si>
  <si>
    <t>D10LLAL573</t>
  </si>
  <si>
    <t>D10LLAL675</t>
  </si>
  <si>
    <t>D10LLAL676</t>
  </si>
  <si>
    <t>D10LLAL677</t>
  </si>
  <si>
    <t>D10LLAL678</t>
  </si>
  <si>
    <t>D10LLAL679</t>
  </si>
  <si>
    <t>Stagiu de elaborare a lucrării de licenţă*</t>
  </si>
  <si>
    <t>D10LLAL680</t>
  </si>
  <si>
    <t>Examen de finalizare a studiilor</t>
  </si>
  <si>
    <t xml:space="preserve">Redactare și procesare digitală </t>
  </si>
  <si>
    <t>D10LLAL574</t>
  </si>
  <si>
    <t>* Se face cumulat la sfârşitul semestrului, 2 săptămâni.</t>
  </si>
  <si>
    <t>Psihologia educației</t>
  </si>
  <si>
    <t>Fundamentele pedagogiei. Teoria și metodologia curriculumului</t>
  </si>
  <si>
    <t>D10LLAL230</t>
  </si>
  <si>
    <t>D10LLAL231</t>
  </si>
  <si>
    <t>Teoria și metodologia instruirii. Teoria și metodologia evaluării.</t>
  </si>
  <si>
    <t>D10LLAL460</t>
  </si>
  <si>
    <t>D10LLAL461</t>
  </si>
  <si>
    <t>C</t>
  </si>
  <si>
    <t>Managementul clasei de elevi</t>
  </si>
  <si>
    <t>Instruire asistată de calculator</t>
  </si>
  <si>
    <t>D10LLAL575</t>
  </si>
  <si>
    <t>D10LLAL576</t>
  </si>
  <si>
    <t>D10LLAL577</t>
  </si>
  <si>
    <t>D10LLAL578</t>
  </si>
  <si>
    <t xml:space="preserve">Didactica specializării </t>
  </si>
  <si>
    <t>Practica pedagogică în învățământul preuniversitar obligatoriu (1)</t>
  </si>
  <si>
    <t>Practica pedagogică în învățământul preuniversitar obligatoriu (2)</t>
  </si>
</sst>
</file>

<file path=xl/styles.xml><?xml version="1.0" encoding="utf-8"?>
<styleSheet xmlns="http://schemas.openxmlformats.org/spreadsheetml/2006/main">
  <numFmts count="1">
    <numFmt numFmtId="164" formatCode="0.0"/>
  </numFmts>
  <fonts count="8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sz val="10"/>
      <color rgb="FF0070C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DD0806"/>
      <name val="Calibri"/>
      <family val="2"/>
      <scheme val="minor"/>
    </font>
    <font>
      <sz val="11"/>
      <color rgb="FF0000D4"/>
      <name val="Calibri"/>
      <family val="2"/>
      <scheme val="minor"/>
    </font>
    <font>
      <sz val="11"/>
      <color rgb="FF006411"/>
      <name val="Calibri"/>
      <family val="2"/>
      <scheme val="minor"/>
    </font>
    <font>
      <sz val="11"/>
      <color rgb="FFFF66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DD0806"/>
      <name val="Calibri"/>
      <family val="2"/>
      <scheme val="minor"/>
    </font>
    <font>
      <sz val="10"/>
      <color rgb="FF0000D4"/>
      <name val="Calibri"/>
      <family val="2"/>
      <scheme val="minor"/>
    </font>
    <font>
      <sz val="10"/>
      <color rgb="FF006411"/>
      <name val="Calibri"/>
      <family val="2"/>
      <scheme val="minor"/>
    </font>
    <font>
      <sz val="10"/>
      <color rgb="FFFF6600"/>
      <name val="Calibri"/>
      <family val="2"/>
      <scheme val="minor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rgb="FF0000FF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66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25">
    <xf numFmtId="0" fontId="0" fillId="0" borderId="0" xfId="0"/>
    <xf numFmtId="0" fontId="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5" borderId="10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9" fillId="5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5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44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6" xfId="0" applyFont="1" applyBorder="1" applyAlignment="1">
      <alignment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7" fillId="0" borderId="40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/>
    <xf numFmtId="0" fontId="23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21" fillId="2" borderId="2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25" fillId="5" borderId="10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4" borderId="9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vertical="center" shrinkToFit="1"/>
    </xf>
    <xf numFmtId="0" fontId="27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33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0" xfId="0" applyFont="1"/>
    <xf numFmtId="0" fontId="28" fillId="4" borderId="8" xfId="0" applyFont="1" applyFill="1" applyBorder="1" applyAlignment="1">
      <alignment horizontal="center" vertical="center" wrapText="1" readingOrder="1"/>
    </xf>
    <xf numFmtId="0" fontId="30" fillId="2" borderId="9" xfId="0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2" fontId="29" fillId="4" borderId="11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right" vertical="center" wrapText="1"/>
    </xf>
    <xf numFmtId="2" fontId="31" fillId="4" borderId="29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9" fillId="4" borderId="23" xfId="0" applyNumberFormat="1" applyFont="1" applyFill="1" applyBorder="1" applyAlignment="1">
      <alignment horizontal="right" vertical="center" wrapText="1"/>
    </xf>
    <xf numFmtId="2" fontId="31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2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9" fillId="4" borderId="27" xfId="0" applyNumberFormat="1" applyFont="1" applyFill="1" applyBorder="1" applyAlignment="1">
      <alignment horizontal="right" vertical="center" wrapText="1"/>
    </xf>
    <xf numFmtId="2" fontId="31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9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9" fillId="4" borderId="9" xfId="0" applyNumberFormat="1" applyFont="1" applyFill="1" applyBorder="1" applyAlignment="1">
      <alignment horizontal="right" vertical="center" wrapText="1"/>
    </xf>
    <xf numFmtId="2" fontId="31" fillId="4" borderId="11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9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9" fillId="4" borderId="38" xfId="0" applyNumberFormat="1" applyFont="1" applyFill="1" applyBorder="1" applyAlignment="1">
      <alignment horizontal="right" vertical="center" wrapText="1"/>
    </xf>
    <xf numFmtId="2" fontId="31" fillId="4" borderId="39" xfId="0" applyNumberFormat="1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9" fillId="4" borderId="24" xfId="0" applyNumberFormat="1" applyFont="1" applyFill="1" applyBorder="1" applyAlignment="1">
      <alignment horizontal="right" vertical="center" wrapText="1"/>
    </xf>
    <xf numFmtId="2" fontId="31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7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" fillId="4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3" fillId="0" borderId="49" xfId="0" applyFont="1" applyFill="1" applyBorder="1" applyAlignment="1">
      <alignment vertical="center" wrapText="1"/>
    </xf>
    <xf numFmtId="0" fontId="7" fillId="0" borderId="49" xfId="0" applyFont="1" applyBorder="1" applyAlignment="1"/>
    <xf numFmtId="0" fontId="23" fillId="0" borderId="49" xfId="0" applyFont="1" applyBorder="1" applyAlignment="1">
      <alignment horizontal="center"/>
    </xf>
    <xf numFmtId="0" fontId="23" fillId="0" borderId="49" xfId="0" applyFont="1" applyBorder="1" applyAlignment="1">
      <alignment wrapText="1"/>
    </xf>
    <xf numFmtId="0" fontId="7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" fontId="34" fillId="4" borderId="8" xfId="0" applyNumberFormat="1" applyFont="1" applyFill="1" applyBorder="1" applyAlignment="1">
      <alignment horizontal="center" vertical="center" wrapText="1"/>
    </xf>
    <xf numFmtId="1" fontId="35" fillId="0" borderId="8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2" fontId="34" fillId="4" borderId="22" xfId="0" applyNumberFormat="1" applyFont="1" applyFill="1" applyBorder="1" applyAlignment="1">
      <alignment horizontal="right" vertical="center" wrapText="1"/>
    </xf>
    <xf numFmtId="2" fontId="36" fillId="4" borderId="29" xfId="0" applyNumberFormat="1" applyFont="1" applyFill="1" applyBorder="1" applyAlignment="1">
      <alignment horizontal="left" vertical="center" wrapText="1"/>
    </xf>
    <xf numFmtId="2" fontId="34" fillId="4" borderId="23" xfId="0" applyNumberFormat="1" applyFont="1" applyFill="1" applyBorder="1" applyAlignment="1">
      <alignment horizontal="right" vertical="center" wrapText="1"/>
    </xf>
    <xf numFmtId="2" fontId="36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" fontId="0" fillId="0" borderId="0" xfId="0" applyNumberFormat="1" applyFont="1"/>
    <xf numFmtId="0" fontId="6" fillId="3" borderId="11" xfId="0" applyFont="1" applyFill="1" applyBorder="1" applyAlignment="1">
      <alignment horizontal="center"/>
    </xf>
    <xf numFmtId="1" fontId="31" fillId="4" borderId="8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37" fillId="0" borderId="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wrapText="1"/>
    </xf>
    <xf numFmtId="0" fontId="28" fillId="2" borderId="8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vertical="center" wrapText="1"/>
    </xf>
    <xf numFmtId="0" fontId="33" fillId="4" borderId="6" xfId="0" applyFont="1" applyFill="1" applyBorder="1" applyAlignment="1">
      <alignment vertical="center" wrapText="1"/>
    </xf>
    <xf numFmtId="0" fontId="33" fillId="4" borderId="12" xfId="0" applyFont="1" applyFill="1" applyBorder="1" applyAlignment="1">
      <alignment vertical="center" wrapText="1"/>
    </xf>
    <xf numFmtId="0" fontId="28" fillId="4" borderId="8" xfId="0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center"/>
    </xf>
    <xf numFmtId="1" fontId="28" fillId="2" borderId="8" xfId="0" applyNumberFormat="1" applyFont="1" applyFill="1" applyBorder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 wrapText="1"/>
    </xf>
    <xf numFmtId="1" fontId="33" fillId="4" borderId="12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/>
    </xf>
    <xf numFmtId="1" fontId="33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3" fillId="4" borderId="40" xfId="0" applyNumberFormat="1" applyFont="1" applyFill="1" applyBorder="1" applyAlignment="1">
      <alignment horizontal="center" vertical="center" wrapText="1"/>
    </xf>
    <xf numFmtId="0" fontId="33" fillId="4" borderId="40" xfId="0" applyFont="1" applyFill="1" applyBorder="1" applyAlignment="1">
      <alignment vertical="center" wrapText="1"/>
    </xf>
    <xf numFmtId="0" fontId="38" fillId="0" borderId="3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8" fillId="0" borderId="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0" fontId="43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8" fillId="4" borderId="8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43" fillId="4" borderId="0" xfId="0" applyFont="1" applyFill="1" applyAlignment="1">
      <alignment wrapText="1"/>
    </xf>
    <xf numFmtId="2" fontId="44" fillId="4" borderId="8" xfId="0" applyNumberFormat="1" applyFont="1" applyFill="1" applyBorder="1" applyAlignment="1">
      <alignment horizontal="center" vertical="center"/>
    </xf>
    <xf numFmtId="2" fontId="0" fillId="4" borderId="51" xfId="0" applyNumberFormat="1" applyFont="1" applyFill="1" applyBorder="1" applyAlignment="1">
      <alignment horizontal="center" vertical="center" wrapText="1"/>
    </xf>
    <xf numFmtId="2" fontId="34" fillId="4" borderId="47" xfId="0" applyNumberFormat="1" applyFont="1" applyFill="1" applyBorder="1" applyAlignment="1">
      <alignment horizontal="right" vertical="center" wrapText="1"/>
    </xf>
    <xf numFmtId="2" fontId="36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4" fillId="4" borderId="24" xfId="0" applyNumberFormat="1" applyFont="1" applyFill="1" applyBorder="1" applyAlignment="1">
      <alignment horizontal="right" vertical="center" wrapText="1"/>
    </xf>
    <xf numFmtId="2" fontId="36" fillId="4" borderId="31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0" fillId="8" borderId="5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vertical="center" wrapText="1"/>
    </xf>
    <xf numFmtId="0" fontId="0" fillId="6" borderId="54" xfId="0" applyFont="1" applyFill="1" applyBorder="1" applyAlignment="1">
      <alignment vertical="center" wrapText="1"/>
    </xf>
    <xf numFmtId="0" fontId="33" fillId="4" borderId="54" xfId="0" applyFont="1" applyFill="1" applyBorder="1" applyAlignment="1">
      <alignment vertical="center" wrapText="1"/>
    </xf>
    <xf numFmtId="0" fontId="2" fillId="4" borderId="54" xfId="0" applyFont="1" applyFill="1" applyBorder="1" applyAlignment="1">
      <alignment horizontal="center"/>
    </xf>
    <xf numFmtId="1" fontId="0" fillId="4" borderId="27" xfId="0" applyNumberFormat="1" applyFont="1" applyFill="1" applyBorder="1" applyAlignment="1">
      <alignment horizontal="center" vertical="center" wrapText="1"/>
    </xf>
    <xf numFmtId="1" fontId="0" fillId="4" borderId="55" xfId="0" applyNumberFormat="1" applyFont="1" applyFill="1" applyBorder="1" applyAlignment="1">
      <alignment horizontal="center" vertical="center" wrapText="1"/>
    </xf>
    <xf numFmtId="1" fontId="0" fillId="4" borderId="56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11" fillId="0" borderId="17" xfId="0" quotePrefix="1" applyFont="1" applyBorder="1" applyAlignment="1">
      <alignment horizontal="center" vertical="center"/>
    </xf>
    <xf numFmtId="1" fontId="33" fillId="8" borderId="5" xfId="0" applyNumberFormat="1" applyFont="1" applyFill="1" applyBorder="1" applyAlignment="1">
      <alignment horizontal="center" vertical="center" wrapText="1"/>
    </xf>
    <xf numFmtId="1" fontId="33" fillId="8" borderId="6" xfId="0" applyNumberFormat="1" applyFont="1" applyFill="1" applyBorder="1" applyAlignment="1">
      <alignment horizontal="center" vertical="center"/>
    </xf>
    <xf numFmtId="1" fontId="33" fillId="8" borderId="6" xfId="0" applyNumberFormat="1" applyFont="1" applyFill="1" applyBorder="1" applyAlignment="1">
      <alignment horizontal="center" vertical="center" wrapText="1"/>
    </xf>
    <xf numFmtId="1" fontId="33" fillId="8" borderId="12" xfId="0" applyNumberFormat="1" applyFont="1" applyFill="1" applyBorder="1" applyAlignment="1">
      <alignment horizontal="center" vertical="center" wrapText="1"/>
    </xf>
    <xf numFmtId="0" fontId="51" fillId="0" borderId="4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1" fillId="0" borderId="6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1" fillId="0" borderId="0" xfId="0" applyFont="1"/>
    <xf numFmtId="0" fontId="61" fillId="0" borderId="17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 wrapText="1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6" xfId="0" applyFont="1" applyBorder="1" applyAlignment="1">
      <alignment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63" fillId="0" borderId="6" xfId="0" applyFont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/>
    </xf>
    <xf numFmtId="0" fontId="63" fillId="0" borderId="17" xfId="0" applyFont="1" applyBorder="1" applyAlignment="1">
      <alignment wrapText="1"/>
    </xf>
    <xf numFmtId="0" fontId="63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23" fillId="0" borderId="0" xfId="0" applyFont="1" applyFill="1" applyBorder="1" applyAlignment="1">
      <alignment vertical="center" wrapText="1"/>
    </xf>
    <xf numFmtId="0" fontId="23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65" fillId="0" borderId="25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justify" vertical="center"/>
    </xf>
    <xf numFmtId="0" fontId="0" fillId="0" borderId="6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0" fillId="0" borderId="47" xfId="0" applyFont="1" applyBorder="1" applyAlignment="1">
      <alignment horizontal="justify" vertical="center" wrapText="1"/>
    </xf>
    <xf numFmtId="0" fontId="70" fillId="0" borderId="45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justify" vertical="center" wrapText="1"/>
    </xf>
    <xf numFmtId="0" fontId="70" fillId="0" borderId="59" xfId="0" applyFont="1" applyBorder="1" applyAlignment="1">
      <alignment horizontal="center" vertical="center"/>
    </xf>
    <xf numFmtId="0" fontId="70" fillId="0" borderId="39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65" fillId="0" borderId="47" xfId="0" applyFont="1" applyBorder="1" applyAlignment="1">
      <alignment horizontal="justify" vertical="center"/>
    </xf>
    <xf numFmtId="0" fontId="0" fillId="0" borderId="23" xfId="0" applyFont="1" applyBorder="1" applyAlignment="1">
      <alignment vertical="center" wrapText="1"/>
    </xf>
    <xf numFmtId="0" fontId="65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65" fillId="0" borderId="23" xfId="0" applyFont="1" applyBorder="1" applyAlignment="1">
      <alignment horizontal="justify" vertical="center"/>
    </xf>
    <xf numFmtId="0" fontId="45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7" fillId="0" borderId="60" xfId="0" applyFont="1" applyBorder="1"/>
    <xf numFmtId="0" fontId="0" fillId="0" borderId="5" xfId="0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7" fillId="0" borderId="61" xfId="0" applyFont="1" applyBorder="1"/>
    <xf numFmtId="0" fontId="0" fillId="0" borderId="51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65" fillId="0" borderId="63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44" xfId="0" applyFont="1" applyBorder="1" applyAlignment="1">
      <alignment horizontal="justify" vertical="center" wrapText="1"/>
    </xf>
    <xf numFmtId="0" fontId="0" fillId="0" borderId="64" xfId="0" applyFont="1" applyBorder="1" applyAlignment="1">
      <alignment horizontal="justify" vertical="center" wrapText="1"/>
    </xf>
    <xf numFmtId="0" fontId="0" fillId="0" borderId="44" xfId="0" applyFont="1" applyFill="1" applyBorder="1" applyAlignment="1">
      <alignment horizontal="justify" vertical="center" wrapText="1"/>
    </xf>
    <xf numFmtId="0" fontId="65" fillId="0" borderId="4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/>
    </xf>
    <xf numFmtId="0" fontId="67" fillId="0" borderId="59" xfId="0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65" fillId="0" borderId="64" xfId="0" applyFont="1" applyFill="1" applyBorder="1" applyAlignment="1">
      <alignment horizontal="justify" vertical="center"/>
    </xf>
    <xf numFmtId="0" fontId="46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justify" vertical="center"/>
    </xf>
    <xf numFmtId="0" fontId="0" fillId="0" borderId="64" xfId="0" applyFont="1" applyFill="1" applyBorder="1" applyAlignment="1">
      <alignment horizontal="justify" vertical="center" wrapText="1"/>
    </xf>
    <xf numFmtId="0" fontId="0" fillId="0" borderId="44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wrapText="1"/>
    </xf>
    <xf numFmtId="0" fontId="0" fillId="0" borderId="23" xfId="0" applyFont="1" applyFill="1" applyBorder="1" applyAlignment="1">
      <alignment horizontal="justify" vertical="center" wrapText="1"/>
    </xf>
    <xf numFmtId="0" fontId="66" fillId="0" borderId="45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65" fillId="0" borderId="44" xfId="0" applyFont="1" applyBorder="1" applyAlignment="1">
      <alignment horizontal="justify" vertical="center"/>
    </xf>
    <xf numFmtId="0" fontId="75" fillId="0" borderId="16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9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4" fillId="0" borderId="0" xfId="0" applyFont="1" applyAlignment="1"/>
    <xf numFmtId="0" fontId="65" fillId="0" borderId="57" xfId="0" applyFont="1" applyBorder="1" applyAlignment="1">
      <alignment horizontal="justify" vertical="center"/>
    </xf>
    <xf numFmtId="0" fontId="0" fillId="0" borderId="22" xfId="0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0" fontId="7" fillId="0" borderId="61" xfId="0" applyFont="1" applyFill="1" applyBorder="1"/>
    <xf numFmtId="0" fontId="46" fillId="0" borderId="45" xfId="0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center" vertical="center"/>
    </xf>
    <xf numFmtId="0" fontId="80" fillId="0" borderId="45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75" fillId="4" borderId="45" xfId="0" applyFont="1" applyFill="1" applyBorder="1" applyAlignment="1">
      <alignment horizontal="center" vertical="center"/>
    </xf>
    <xf numFmtId="0" fontId="76" fillId="4" borderId="17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center" vertical="center"/>
    </xf>
    <xf numFmtId="0" fontId="78" fillId="4" borderId="18" xfId="0" applyFont="1" applyFill="1" applyBorder="1" applyAlignment="1">
      <alignment horizontal="center" vertical="center"/>
    </xf>
    <xf numFmtId="0" fontId="79" fillId="4" borderId="16" xfId="0" applyFont="1" applyFill="1" applyBorder="1" applyAlignment="1">
      <alignment horizontal="center" vertical="center"/>
    </xf>
    <xf numFmtId="0" fontId="75" fillId="4" borderId="1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65" fillId="0" borderId="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5" fillId="0" borderId="65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2" fontId="29" fillId="4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Fill="1"/>
    <xf numFmtId="0" fontId="7" fillId="0" borderId="0" xfId="0" applyFont="1" applyAlignment="1">
      <alignment wrapText="1"/>
    </xf>
    <xf numFmtId="0" fontId="83" fillId="0" borderId="0" xfId="0" applyFont="1" applyAlignment="1">
      <alignment horizontal="left" wrapText="1"/>
    </xf>
    <xf numFmtId="0" fontId="23" fillId="4" borderId="9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Alignment="1"/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88" fillId="0" borderId="17" xfId="0" applyFont="1" applyBorder="1" applyAlignment="1">
      <alignment horizontal="center" vertical="center"/>
    </xf>
    <xf numFmtId="0" fontId="0" fillId="0" borderId="61" xfId="0" applyBorder="1" applyAlignment="1">
      <alignment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3"/>
  <sheetViews>
    <sheetView view="pageLayout" topLeftCell="A36" zoomScaleSheetLayoutView="100" workbookViewId="0">
      <selection activeCell="A45" sqref="A45:Q46"/>
    </sheetView>
  </sheetViews>
  <sheetFormatPr defaultColWidth="9.140625" defaultRowHeight="15"/>
  <cols>
    <col min="1" max="1" width="39.28515625" style="3" customWidth="1"/>
    <col min="2" max="2" width="11.42578125" style="23" customWidth="1"/>
    <col min="3" max="3" width="5.28515625" style="23" customWidth="1"/>
    <col min="4" max="4" width="5.5703125" style="23" customWidth="1"/>
    <col min="5" max="5" width="4.85546875" style="23" customWidth="1"/>
    <col min="6" max="6" width="6.5703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>
      <c r="A1" s="78" t="s">
        <v>0</v>
      </c>
      <c r="B1" s="410"/>
      <c r="C1" s="410"/>
      <c r="J1" s="112"/>
      <c r="K1" s="113"/>
      <c r="L1" s="599" t="s">
        <v>37</v>
      </c>
      <c r="M1" s="600"/>
      <c r="N1" s="600"/>
      <c r="O1" s="600"/>
      <c r="P1" s="600"/>
    </row>
    <row r="2" spans="1:18">
      <c r="A2" s="78" t="s">
        <v>65</v>
      </c>
      <c r="B2" s="410"/>
      <c r="C2" s="410"/>
      <c r="J2" s="112"/>
      <c r="K2" s="113"/>
      <c r="L2" s="599" t="s">
        <v>60</v>
      </c>
      <c r="M2" s="600"/>
      <c r="N2" s="600"/>
      <c r="O2" s="600"/>
      <c r="P2" s="600"/>
    </row>
    <row r="3" spans="1:18">
      <c r="A3" s="78" t="s">
        <v>66</v>
      </c>
      <c r="B3" s="410"/>
      <c r="C3" s="410"/>
    </row>
    <row r="4" spans="1:18">
      <c r="A4" s="607" t="s">
        <v>67</v>
      </c>
      <c r="B4" s="607"/>
      <c r="C4" s="607"/>
    </row>
    <row r="5" spans="1:18" ht="15.75" thickBot="1">
      <c r="A5" t="s">
        <v>68</v>
      </c>
      <c r="B5" s="410"/>
      <c r="C5" s="410"/>
    </row>
    <row r="6" spans="1:18" ht="15.75" thickBot="1">
      <c r="A6" t="s">
        <v>69</v>
      </c>
      <c r="B6" s="410"/>
      <c r="C6" s="410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t="s">
        <v>70</v>
      </c>
      <c r="B7" s="410"/>
      <c r="C7" s="410"/>
      <c r="F7" s="38"/>
      <c r="G7" s="601" t="s">
        <v>30</v>
      </c>
      <c r="H7" s="602"/>
      <c r="I7" s="602"/>
      <c r="J7" s="602"/>
      <c r="K7" s="603"/>
      <c r="L7" s="39"/>
    </row>
    <row r="9" spans="1:18" ht="15.75" thickBot="1">
      <c r="E9" s="604" t="s">
        <v>61</v>
      </c>
      <c r="F9" s="604"/>
      <c r="G9" s="604"/>
      <c r="H9" s="604"/>
      <c r="I9" s="604"/>
      <c r="J9" s="604"/>
      <c r="K9" s="604"/>
      <c r="L9" s="604"/>
      <c r="M9" s="604"/>
    </row>
    <row r="10" spans="1:18" s="50" customFormat="1" ht="60.75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4" t="s">
        <v>11</v>
      </c>
      <c r="O10" s="115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116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7"/>
      <c r="O11" s="118"/>
      <c r="P11" s="58"/>
      <c r="Q11" s="53"/>
      <c r="R11" s="59"/>
    </row>
    <row r="12" spans="1:18">
      <c r="A12" s="417" t="s">
        <v>71</v>
      </c>
      <c r="B12" s="418" t="s">
        <v>72</v>
      </c>
      <c r="C12" s="419" t="s">
        <v>73</v>
      </c>
      <c r="D12" s="397" t="s">
        <v>74</v>
      </c>
      <c r="E12" s="398">
        <v>1</v>
      </c>
      <c r="F12" s="420">
        <v>2</v>
      </c>
      <c r="G12" s="421">
        <v>2</v>
      </c>
      <c r="H12" s="422"/>
      <c r="I12" s="423"/>
      <c r="J12" s="419">
        <v>3</v>
      </c>
      <c r="K12" s="424" t="s">
        <v>75</v>
      </c>
      <c r="L12" s="425"/>
      <c r="M12" s="426"/>
      <c r="N12" s="427"/>
      <c r="O12" s="428"/>
      <c r="P12" s="429"/>
      <c r="Q12" s="398"/>
      <c r="R12" s="60"/>
    </row>
    <row r="13" spans="1:18">
      <c r="A13" s="430" t="s">
        <v>76</v>
      </c>
      <c r="B13" s="431" t="s">
        <v>77</v>
      </c>
      <c r="C13" s="432" t="s">
        <v>78</v>
      </c>
      <c r="D13" s="336" t="s">
        <v>74</v>
      </c>
      <c r="E13" s="337">
        <v>1</v>
      </c>
      <c r="F13" s="433"/>
      <c r="G13" s="434"/>
      <c r="H13" s="435"/>
      <c r="I13" s="436">
        <v>0.5</v>
      </c>
      <c r="J13" s="432">
        <v>2</v>
      </c>
      <c r="K13" s="437" t="s">
        <v>79</v>
      </c>
      <c r="L13" s="338"/>
      <c r="M13" s="339"/>
      <c r="N13" s="340"/>
      <c r="O13" s="341"/>
      <c r="P13" s="342"/>
      <c r="Q13" s="337"/>
      <c r="R13" s="60"/>
    </row>
    <row r="14" spans="1:18">
      <c r="A14" s="438" t="s">
        <v>80</v>
      </c>
      <c r="B14" s="431" t="s">
        <v>81</v>
      </c>
      <c r="C14" s="432" t="s">
        <v>82</v>
      </c>
      <c r="D14" s="439" t="s">
        <v>74</v>
      </c>
      <c r="E14" s="440">
        <v>1</v>
      </c>
      <c r="F14" s="433">
        <v>3</v>
      </c>
      <c r="G14" s="434"/>
      <c r="H14" s="435">
        <v>3</v>
      </c>
      <c r="I14" s="436"/>
      <c r="J14" s="432">
        <v>6</v>
      </c>
      <c r="K14" s="437" t="s">
        <v>75</v>
      </c>
      <c r="L14" s="441"/>
      <c r="M14" s="442"/>
      <c r="N14" s="443"/>
      <c r="O14" s="444"/>
      <c r="P14" s="439"/>
      <c r="Q14" s="440"/>
      <c r="R14" s="60"/>
    </row>
    <row r="15" spans="1:18">
      <c r="A15" s="445" t="s">
        <v>83</v>
      </c>
      <c r="B15" s="431" t="s">
        <v>84</v>
      </c>
      <c r="C15" s="432" t="s">
        <v>82</v>
      </c>
      <c r="D15" s="446" t="s">
        <v>74</v>
      </c>
      <c r="E15" s="447">
        <v>1</v>
      </c>
      <c r="F15" s="433">
        <v>1</v>
      </c>
      <c r="G15" s="434"/>
      <c r="H15" s="435">
        <v>2</v>
      </c>
      <c r="I15" s="436"/>
      <c r="J15" s="432">
        <v>4</v>
      </c>
      <c r="K15" s="437" t="s">
        <v>75</v>
      </c>
      <c r="L15" s="448"/>
      <c r="M15" s="449"/>
      <c r="N15" s="450"/>
      <c r="O15" s="451"/>
      <c r="P15" s="446"/>
      <c r="Q15" s="447"/>
      <c r="R15" s="60"/>
    </row>
    <row r="16" spans="1:18">
      <c r="A16" s="452" t="s">
        <v>85</v>
      </c>
      <c r="B16" s="431" t="s">
        <v>86</v>
      </c>
      <c r="C16" s="432" t="s">
        <v>82</v>
      </c>
      <c r="D16" s="336" t="s">
        <v>74</v>
      </c>
      <c r="E16" s="337">
        <v>1</v>
      </c>
      <c r="F16" s="433">
        <v>1</v>
      </c>
      <c r="G16" s="434"/>
      <c r="H16" s="435"/>
      <c r="I16" s="436">
        <v>0.5</v>
      </c>
      <c r="J16" s="432">
        <v>3</v>
      </c>
      <c r="K16" s="437" t="s">
        <v>75</v>
      </c>
      <c r="L16" s="338"/>
      <c r="M16" s="339"/>
      <c r="N16" s="340"/>
      <c r="O16" s="341"/>
      <c r="P16" s="342"/>
      <c r="Q16" s="337"/>
      <c r="R16" s="60"/>
    </row>
    <row r="17" spans="1:18">
      <c r="A17" s="453" t="s">
        <v>87</v>
      </c>
      <c r="B17" s="431" t="s">
        <v>88</v>
      </c>
      <c r="C17" s="454" t="s">
        <v>89</v>
      </c>
      <c r="D17" s="336" t="s">
        <v>74</v>
      </c>
      <c r="E17" s="337">
        <v>1</v>
      </c>
      <c r="F17" s="433">
        <v>1</v>
      </c>
      <c r="G17" s="434">
        <v>1</v>
      </c>
      <c r="H17" s="435"/>
      <c r="I17" s="436"/>
      <c r="J17" s="432">
        <v>3</v>
      </c>
      <c r="K17" s="437" t="s">
        <v>79</v>
      </c>
      <c r="L17" s="338"/>
      <c r="M17" s="339"/>
      <c r="N17" s="340"/>
      <c r="O17" s="341"/>
      <c r="P17" s="342"/>
      <c r="Q17" s="337"/>
      <c r="R17" s="60"/>
    </row>
    <row r="18" spans="1:18">
      <c r="A18" s="453" t="s">
        <v>90</v>
      </c>
      <c r="B18" s="455" t="s">
        <v>91</v>
      </c>
      <c r="C18" s="432" t="s">
        <v>78</v>
      </c>
      <c r="D18" s="336" t="s">
        <v>74</v>
      </c>
      <c r="E18" s="337">
        <v>1</v>
      </c>
      <c r="F18" s="433">
        <v>1</v>
      </c>
      <c r="G18" s="434"/>
      <c r="H18" s="435">
        <v>1</v>
      </c>
      <c r="I18" s="436"/>
      <c r="J18" s="432">
        <v>3</v>
      </c>
      <c r="K18" s="437" t="s">
        <v>79</v>
      </c>
      <c r="L18" s="338"/>
      <c r="M18" s="339"/>
      <c r="N18" s="340"/>
      <c r="O18" s="341"/>
      <c r="P18" s="342"/>
      <c r="Q18" s="337"/>
      <c r="R18" s="60"/>
    </row>
    <row r="19" spans="1:18">
      <c r="A19" s="445" t="s">
        <v>92</v>
      </c>
      <c r="B19" s="431" t="s">
        <v>93</v>
      </c>
      <c r="C19" s="432" t="s">
        <v>78</v>
      </c>
      <c r="D19" s="336" t="s">
        <v>74</v>
      </c>
      <c r="E19" s="337">
        <v>1</v>
      </c>
      <c r="F19" s="433"/>
      <c r="G19" s="434"/>
      <c r="H19" s="435">
        <v>2</v>
      </c>
      <c r="I19" s="436"/>
      <c r="J19" s="432">
        <v>2</v>
      </c>
      <c r="K19" s="437" t="s">
        <v>79</v>
      </c>
      <c r="L19" s="338"/>
      <c r="M19" s="339"/>
      <c r="N19" s="340"/>
      <c r="O19" s="341"/>
      <c r="P19" s="342"/>
      <c r="Q19" s="337"/>
      <c r="R19" s="60"/>
    </row>
    <row r="20" spans="1:18">
      <c r="A20" s="453" t="s">
        <v>94</v>
      </c>
      <c r="B20" s="431" t="s">
        <v>95</v>
      </c>
      <c r="C20" s="432" t="s">
        <v>73</v>
      </c>
      <c r="D20" s="336" t="s">
        <v>96</v>
      </c>
      <c r="E20" s="337">
        <v>1</v>
      </c>
      <c r="F20" s="433">
        <v>2</v>
      </c>
      <c r="G20" s="434">
        <v>2</v>
      </c>
      <c r="H20" s="435"/>
      <c r="I20" s="436"/>
      <c r="J20" s="432">
        <v>4</v>
      </c>
      <c r="K20" s="437" t="s">
        <v>75</v>
      </c>
      <c r="L20" s="338"/>
      <c r="M20" s="339"/>
      <c r="N20" s="340"/>
      <c r="O20" s="341"/>
      <c r="P20" s="342"/>
      <c r="Q20" s="337"/>
      <c r="R20" s="60"/>
    </row>
    <row r="21" spans="1:18">
      <c r="A21" s="31" t="s">
        <v>97</v>
      </c>
      <c r="B21" s="431" t="s">
        <v>98</v>
      </c>
      <c r="C21" s="432" t="s">
        <v>73</v>
      </c>
      <c r="D21" s="336" t="s">
        <v>96</v>
      </c>
      <c r="E21" s="337">
        <v>2</v>
      </c>
      <c r="F21" s="433">
        <v>2</v>
      </c>
      <c r="G21" s="434">
        <v>2</v>
      </c>
      <c r="H21" s="435"/>
      <c r="I21" s="436"/>
      <c r="J21" s="432">
        <v>4</v>
      </c>
      <c r="K21" s="437" t="s">
        <v>75</v>
      </c>
      <c r="L21" s="338"/>
      <c r="M21" s="339"/>
      <c r="N21" s="340"/>
      <c r="O21" s="341"/>
      <c r="P21" s="342"/>
      <c r="Q21" s="337"/>
      <c r="R21" s="60"/>
    </row>
    <row r="22" spans="1:18">
      <c r="A22" s="453" t="s">
        <v>99</v>
      </c>
      <c r="B22" s="431" t="s">
        <v>100</v>
      </c>
      <c r="C22" s="432" t="s">
        <v>73</v>
      </c>
      <c r="D22" s="336" t="s">
        <v>96</v>
      </c>
      <c r="E22" s="337">
        <v>2</v>
      </c>
      <c r="F22" s="433">
        <v>2</v>
      </c>
      <c r="G22" s="434">
        <v>2</v>
      </c>
      <c r="H22" s="435"/>
      <c r="I22" s="436"/>
      <c r="J22" s="432">
        <v>4</v>
      </c>
      <c r="K22" s="437" t="s">
        <v>75</v>
      </c>
      <c r="L22" s="338"/>
      <c r="M22" s="339"/>
      <c r="N22" s="340"/>
      <c r="O22" s="341"/>
      <c r="P22" s="342"/>
      <c r="Q22" s="337"/>
      <c r="R22" s="60"/>
    </row>
    <row r="23" spans="1:18">
      <c r="A23" s="452" t="s">
        <v>71</v>
      </c>
      <c r="B23" s="456" t="s">
        <v>101</v>
      </c>
      <c r="C23" s="432" t="s">
        <v>73</v>
      </c>
      <c r="D23" s="457" t="s">
        <v>74</v>
      </c>
      <c r="E23" s="458">
        <v>1</v>
      </c>
      <c r="F23" s="459"/>
      <c r="G23" s="460"/>
      <c r="H23" s="461"/>
      <c r="I23" s="462"/>
      <c r="J23" s="463"/>
      <c r="K23" s="458"/>
      <c r="L23" s="433">
        <v>2</v>
      </c>
      <c r="M23" s="434">
        <v>2</v>
      </c>
      <c r="N23" s="435"/>
      <c r="O23" s="436"/>
      <c r="P23" s="432">
        <v>3</v>
      </c>
      <c r="Q23" s="437" t="s">
        <v>75</v>
      </c>
      <c r="R23" s="60"/>
    </row>
    <row r="24" spans="1:18">
      <c r="A24" s="430" t="s">
        <v>76</v>
      </c>
      <c r="B24" s="456" t="s">
        <v>102</v>
      </c>
      <c r="C24" s="432" t="s">
        <v>78</v>
      </c>
      <c r="D24" s="336" t="s">
        <v>74</v>
      </c>
      <c r="E24" s="337">
        <v>1</v>
      </c>
      <c r="F24" s="338"/>
      <c r="G24" s="339"/>
      <c r="H24" s="340"/>
      <c r="I24" s="341"/>
      <c r="J24" s="342"/>
      <c r="K24" s="337"/>
      <c r="L24" s="433"/>
      <c r="M24" s="434"/>
      <c r="N24" s="435"/>
      <c r="O24" s="436">
        <v>0.5</v>
      </c>
      <c r="P24" s="432">
        <v>2</v>
      </c>
      <c r="Q24" s="437" t="s">
        <v>79</v>
      </c>
      <c r="R24" s="60"/>
    </row>
    <row r="25" spans="1:18">
      <c r="A25" s="438" t="s">
        <v>80</v>
      </c>
      <c r="B25" s="456" t="s">
        <v>103</v>
      </c>
      <c r="C25" s="432" t="s">
        <v>82</v>
      </c>
      <c r="D25" s="336" t="s">
        <v>74</v>
      </c>
      <c r="E25" s="337">
        <v>1</v>
      </c>
      <c r="F25" s="338"/>
      <c r="G25" s="339"/>
      <c r="H25" s="340"/>
      <c r="I25" s="341"/>
      <c r="J25" s="342"/>
      <c r="K25" s="337"/>
      <c r="L25" s="433">
        <v>3</v>
      </c>
      <c r="M25" s="434"/>
      <c r="N25" s="435">
        <v>3</v>
      </c>
      <c r="O25" s="436"/>
      <c r="P25" s="432">
        <v>6</v>
      </c>
      <c r="Q25" s="437" t="s">
        <v>75</v>
      </c>
      <c r="R25" s="60"/>
    </row>
    <row r="26" spans="1:18">
      <c r="A26" s="445" t="s">
        <v>83</v>
      </c>
      <c r="B26" s="456" t="s">
        <v>104</v>
      </c>
      <c r="C26" s="432" t="s">
        <v>82</v>
      </c>
      <c r="D26" s="336" t="s">
        <v>74</v>
      </c>
      <c r="E26" s="337">
        <v>1</v>
      </c>
      <c r="F26" s="338"/>
      <c r="G26" s="339"/>
      <c r="H26" s="340"/>
      <c r="I26" s="341"/>
      <c r="J26" s="342"/>
      <c r="K26" s="337"/>
      <c r="L26" s="433">
        <v>1</v>
      </c>
      <c r="M26" s="434"/>
      <c r="N26" s="435">
        <v>2</v>
      </c>
      <c r="O26" s="436"/>
      <c r="P26" s="432">
        <v>4</v>
      </c>
      <c r="Q26" s="437" t="s">
        <v>75</v>
      </c>
      <c r="R26" s="60"/>
    </row>
    <row r="27" spans="1:18">
      <c r="A27" s="452" t="s">
        <v>85</v>
      </c>
      <c r="B27" s="456" t="s">
        <v>105</v>
      </c>
      <c r="C27" s="432" t="s">
        <v>82</v>
      </c>
      <c r="D27" s="336" t="s">
        <v>74</v>
      </c>
      <c r="E27" s="337">
        <v>1</v>
      </c>
      <c r="F27" s="338"/>
      <c r="G27" s="339"/>
      <c r="H27" s="340"/>
      <c r="I27" s="341"/>
      <c r="J27" s="342"/>
      <c r="K27" s="337"/>
      <c r="L27" s="433">
        <v>1</v>
      </c>
      <c r="M27" s="434"/>
      <c r="N27" s="435"/>
      <c r="O27" s="436">
        <v>0.5</v>
      </c>
      <c r="P27" s="432">
        <v>3</v>
      </c>
      <c r="Q27" s="437" t="s">
        <v>75</v>
      </c>
      <c r="R27" s="60"/>
    </row>
    <row r="28" spans="1:18">
      <c r="A28" s="453" t="s">
        <v>87</v>
      </c>
      <c r="B28" s="456" t="s">
        <v>106</v>
      </c>
      <c r="C28" s="454" t="s">
        <v>89</v>
      </c>
      <c r="D28" s="336" t="s">
        <v>74</v>
      </c>
      <c r="E28" s="337">
        <v>1</v>
      </c>
      <c r="F28" s="338"/>
      <c r="G28" s="339"/>
      <c r="H28" s="340"/>
      <c r="I28" s="341"/>
      <c r="J28" s="342"/>
      <c r="K28" s="337"/>
      <c r="L28" s="433">
        <v>1</v>
      </c>
      <c r="M28" s="434">
        <v>1</v>
      </c>
      <c r="N28" s="435"/>
      <c r="O28" s="436"/>
      <c r="P28" s="432">
        <v>3</v>
      </c>
      <c r="Q28" s="437" t="s">
        <v>79</v>
      </c>
      <c r="R28" s="60"/>
    </row>
    <row r="29" spans="1:18">
      <c r="A29" s="453" t="s">
        <v>90</v>
      </c>
      <c r="B29" s="456" t="s">
        <v>107</v>
      </c>
      <c r="C29" s="432" t="s">
        <v>78</v>
      </c>
      <c r="D29" s="336" t="s">
        <v>74</v>
      </c>
      <c r="E29" s="337">
        <v>1</v>
      </c>
      <c r="F29" s="338"/>
      <c r="G29" s="339"/>
      <c r="H29" s="340"/>
      <c r="I29" s="341"/>
      <c r="J29" s="342"/>
      <c r="K29" s="337"/>
      <c r="L29" s="433">
        <v>1</v>
      </c>
      <c r="M29" s="434"/>
      <c r="N29" s="435">
        <v>1</v>
      </c>
      <c r="O29" s="436"/>
      <c r="P29" s="432">
        <v>3</v>
      </c>
      <c r="Q29" s="437" t="s">
        <v>79</v>
      </c>
      <c r="R29" s="60"/>
    </row>
    <row r="30" spans="1:18">
      <c r="A30" s="445" t="s">
        <v>92</v>
      </c>
      <c r="B30" s="456" t="s">
        <v>108</v>
      </c>
      <c r="C30" s="432" t="s">
        <v>78</v>
      </c>
      <c r="D30" s="336" t="s">
        <v>74</v>
      </c>
      <c r="E30" s="337">
        <v>1</v>
      </c>
      <c r="F30" s="338"/>
      <c r="G30" s="339"/>
      <c r="H30" s="340"/>
      <c r="I30" s="341"/>
      <c r="J30" s="342"/>
      <c r="K30" s="337"/>
      <c r="L30" s="433"/>
      <c r="M30" s="434"/>
      <c r="N30" s="435">
        <v>2</v>
      </c>
      <c r="O30" s="436"/>
      <c r="P30" s="432">
        <v>2</v>
      </c>
      <c r="Q30" s="437" t="s">
        <v>79</v>
      </c>
      <c r="R30" s="60"/>
    </row>
    <row r="31" spans="1:18">
      <c r="A31" s="453" t="s">
        <v>94</v>
      </c>
      <c r="B31" s="456" t="s">
        <v>109</v>
      </c>
      <c r="C31" s="432" t="s">
        <v>73</v>
      </c>
      <c r="D31" s="336" t="s">
        <v>96</v>
      </c>
      <c r="E31" s="337">
        <v>1</v>
      </c>
      <c r="F31" s="338"/>
      <c r="G31" s="339"/>
      <c r="H31" s="340"/>
      <c r="I31" s="341"/>
      <c r="J31" s="342"/>
      <c r="K31" s="337"/>
      <c r="L31" s="433">
        <v>2</v>
      </c>
      <c r="M31" s="434">
        <v>2</v>
      </c>
      <c r="N31" s="435"/>
      <c r="O31" s="436"/>
      <c r="P31" s="432">
        <v>4</v>
      </c>
      <c r="Q31" s="437" t="s">
        <v>75</v>
      </c>
      <c r="R31" s="60"/>
    </row>
    <row r="32" spans="1:18">
      <c r="A32" s="31" t="s">
        <v>97</v>
      </c>
      <c r="B32" s="456" t="s">
        <v>110</v>
      </c>
      <c r="C32" s="432" t="s">
        <v>73</v>
      </c>
      <c r="D32" s="336" t="s">
        <v>96</v>
      </c>
      <c r="E32" s="337">
        <v>2</v>
      </c>
      <c r="F32" s="338"/>
      <c r="G32" s="339"/>
      <c r="H32" s="340"/>
      <c r="I32" s="341"/>
      <c r="J32" s="342"/>
      <c r="K32" s="337"/>
      <c r="L32" s="433">
        <v>2</v>
      </c>
      <c r="M32" s="434">
        <v>2</v>
      </c>
      <c r="N32" s="435"/>
      <c r="O32" s="436"/>
      <c r="P32" s="432">
        <v>4</v>
      </c>
      <c r="Q32" s="437" t="s">
        <v>75</v>
      </c>
      <c r="R32" s="60"/>
    </row>
    <row r="33" spans="1:18">
      <c r="A33" s="453" t="s">
        <v>99</v>
      </c>
      <c r="B33" s="456" t="s">
        <v>111</v>
      </c>
      <c r="C33" s="432" t="s">
        <v>73</v>
      </c>
      <c r="D33" s="336" t="s">
        <v>96</v>
      </c>
      <c r="E33" s="337">
        <v>2</v>
      </c>
      <c r="F33" s="338"/>
      <c r="G33" s="339"/>
      <c r="H33" s="340"/>
      <c r="I33" s="341"/>
      <c r="J33" s="342"/>
      <c r="K33" s="337"/>
      <c r="L33" s="433">
        <v>2</v>
      </c>
      <c r="M33" s="434">
        <v>2</v>
      </c>
      <c r="N33" s="435"/>
      <c r="O33" s="436"/>
      <c r="P33" s="432">
        <v>4</v>
      </c>
      <c r="Q33" s="437" t="s">
        <v>75</v>
      </c>
      <c r="R33" s="60"/>
    </row>
    <row r="34" spans="1:18">
      <c r="A34" s="464" t="s">
        <v>112</v>
      </c>
      <c r="B34" s="456" t="s">
        <v>113</v>
      </c>
      <c r="C34" s="454" t="s">
        <v>89</v>
      </c>
      <c r="D34" s="336" t="s">
        <v>74</v>
      </c>
      <c r="E34" s="465">
        <v>1</v>
      </c>
      <c r="F34" s="466"/>
      <c r="G34" s="467"/>
      <c r="H34" s="468">
        <v>2</v>
      </c>
      <c r="I34" s="469"/>
      <c r="J34" s="470"/>
      <c r="K34" s="465"/>
      <c r="L34" s="433"/>
      <c r="M34" s="434"/>
      <c r="N34" s="435">
        <v>2</v>
      </c>
      <c r="O34" s="436"/>
      <c r="P34" s="470" t="s">
        <v>114</v>
      </c>
      <c r="Q34" s="465" t="s">
        <v>115</v>
      </c>
      <c r="R34" s="60"/>
    </row>
    <row r="35" spans="1:18" ht="15.75" thickBot="1">
      <c r="A35" s="5"/>
      <c r="B35" s="6"/>
      <c r="C35" s="7"/>
      <c r="D35" s="7"/>
      <c r="E35" s="8"/>
      <c r="F35" s="9"/>
      <c r="G35" s="119"/>
      <c r="H35" s="120"/>
      <c r="I35" s="121"/>
      <c r="J35" s="13"/>
      <c r="K35" s="8"/>
      <c r="L35" s="9"/>
      <c r="M35" s="119"/>
      <c r="N35" s="120"/>
      <c r="O35" s="121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11</v>
      </c>
      <c r="G36" s="65">
        <f>SUMIFS(G12:G35,$E12:$E35,"=1")</f>
        <v>5</v>
      </c>
      <c r="H36" s="66">
        <f>SUMIFS(H12:H35,$E12:$E35,"=1")</f>
        <v>10</v>
      </c>
      <c r="I36" s="67">
        <f>SUMIFS(I12:I35,$E12:$E35,"=1")</f>
        <v>1</v>
      </c>
      <c r="J36" s="68">
        <f>SUMIFS(J12:J35,$E12:$E35,"=1")+SUMIFS(J12:J35,$D12:$D35,"=DO",$E12:$E35,"=2")</f>
        <v>30</v>
      </c>
      <c r="K36" s="63"/>
      <c r="L36" s="64">
        <f>SUMIFS(L12:L35,$E12:$E35,"=1")</f>
        <v>11</v>
      </c>
      <c r="M36" s="65">
        <f>SUMIFS(M12:M35,$E12:$E35,"=1")</f>
        <v>5</v>
      </c>
      <c r="N36" s="66">
        <f>SUMIFS(N12:N35,$E12:$E35,"=1")</f>
        <v>10</v>
      </c>
      <c r="O36" s="67">
        <f>SUMIFS(O12:O35,$E12:$E35,"=1")</f>
        <v>1</v>
      </c>
      <c r="P36" s="68">
        <f>SUMIFS(P12:P35,$E12:$E35,"=1")+SUMIFS(P12:P35,$D12:$D35,"=DO",$E12:$E35,"=2")</f>
        <v>30</v>
      </c>
      <c r="Q36" s="63"/>
      <c r="R36" s="263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65"/>
    </row>
    <row r="38" spans="1:18" ht="15.75" thickBot="1">
      <c r="A38" s="122" t="s">
        <v>38</v>
      </c>
      <c r="B38" s="123"/>
      <c r="C38" s="70"/>
      <c r="D38" s="70"/>
      <c r="E38" s="70"/>
      <c r="F38" s="71"/>
      <c r="G38" s="124"/>
      <c r="H38" s="125"/>
      <c r="I38" s="126"/>
      <c r="J38" s="75"/>
      <c r="K38" s="70"/>
      <c r="L38" s="71"/>
      <c r="M38" s="124"/>
      <c r="N38" s="125"/>
      <c r="O38" s="126"/>
      <c r="P38" s="75"/>
      <c r="Q38" s="76"/>
      <c r="R38" s="76"/>
    </row>
    <row r="39" spans="1:18">
      <c r="A39" s="471" t="s">
        <v>116</v>
      </c>
      <c r="B39" s="472" t="s">
        <v>117</v>
      </c>
      <c r="C39" s="473" t="s">
        <v>89</v>
      </c>
      <c r="D39" s="397" t="s">
        <v>73</v>
      </c>
      <c r="E39" s="398">
        <v>0</v>
      </c>
      <c r="F39" s="425">
        <v>1</v>
      </c>
      <c r="G39" s="426">
        <v>1</v>
      </c>
      <c r="H39" s="427"/>
      <c r="I39" s="428"/>
      <c r="J39" s="429">
        <v>2</v>
      </c>
      <c r="K39" s="398" t="s">
        <v>79</v>
      </c>
      <c r="L39" s="425"/>
      <c r="M39" s="426"/>
      <c r="N39" s="427"/>
      <c r="O39" s="428"/>
      <c r="P39" s="429"/>
      <c r="Q39" s="398"/>
      <c r="R39" s="272"/>
    </row>
    <row r="40" spans="1:18">
      <c r="A40" s="452" t="s">
        <v>118</v>
      </c>
      <c r="B40" s="301" t="s">
        <v>119</v>
      </c>
      <c r="C40" s="474" t="s">
        <v>89</v>
      </c>
      <c r="D40" s="336" t="s">
        <v>73</v>
      </c>
      <c r="E40" s="337">
        <v>0</v>
      </c>
      <c r="F40" s="338">
        <v>1</v>
      </c>
      <c r="G40" s="339">
        <v>1</v>
      </c>
      <c r="H40" s="340"/>
      <c r="I40" s="341"/>
      <c r="J40" s="342">
        <v>2</v>
      </c>
      <c r="K40" s="337" t="s">
        <v>79</v>
      </c>
      <c r="L40" s="338"/>
      <c r="M40" s="339"/>
      <c r="N40" s="340"/>
      <c r="O40" s="341"/>
      <c r="P40" s="342"/>
      <c r="Q40" s="337"/>
      <c r="R40" s="60"/>
    </row>
    <row r="41" spans="1:18">
      <c r="A41" s="453" t="s">
        <v>120</v>
      </c>
      <c r="B41" s="301" t="s">
        <v>121</v>
      </c>
      <c r="C41" s="474" t="s">
        <v>89</v>
      </c>
      <c r="D41" s="336" t="s">
        <v>73</v>
      </c>
      <c r="E41" s="337">
        <v>0</v>
      </c>
      <c r="F41" s="338">
        <v>1</v>
      </c>
      <c r="G41" s="339">
        <v>1</v>
      </c>
      <c r="H41" s="340"/>
      <c r="I41" s="341"/>
      <c r="J41" s="342">
        <v>2</v>
      </c>
      <c r="K41" s="337" t="s">
        <v>79</v>
      </c>
      <c r="L41" s="338"/>
      <c r="M41" s="339"/>
      <c r="N41" s="340"/>
      <c r="O41" s="341"/>
      <c r="P41" s="342"/>
      <c r="Q41" s="337"/>
      <c r="R41" s="60"/>
    </row>
    <row r="42" spans="1:18">
      <c r="A42" s="475" t="s">
        <v>116</v>
      </c>
      <c r="B42" s="301" t="s">
        <v>122</v>
      </c>
      <c r="C42" s="474" t="s">
        <v>89</v>
      </c>
      <c r="D42" s="336" t="s">
        <v>73</v>
      </c>
      <c r="E42" s="337">
        <v>0</v>
      </c>
      <c r="F42" s="338"/>
      <c r="G42" s="339"/>
      <c r="H42" s="340"/>
      <c r="I42" s="341"/>
      <c r="J42" s="342"/>
      <c r="K42" s="337"/>
      <c r="L42" s="338">
        <v>1</v>
      </c>
      <c r="M42" s="339">
        <v>1</v>
      </c>
      <c r="N42" s="340"/>
      <c r="O42" s="341"/>
      <c r="P42" s="342">
        <v>2</v>
      </c>
      <c r="Q42" s="337" t="s">
        <v>75</v>
      </c>
      <c r="R42" s="60"/>
    </row>
    <row r="43" spans="1:18">
      <c r="A43" s="452" t="s">
        <v>118</v>
      </c>
      <c r="B43" s="301" t="s">
        <v>123</v>
      </c>
      <c r="C43" s="474" t="s">
        <v>89</v>
      </c>
      <c r="D43" s="336" t="s">
        <v>73</v>
      </c>
      <c r="E43" s="337">
        <v>0</v>
      </c>
      <c r="F43" s="338"/>
      <c r="G43" s="339"/>
      <c r="H43" s="340"/>
      <c r="I43" s="341"/>
      <c r="J43" s="342"/>
      <c r="K43" s="337"/>
      <c r="L43" s="338">
        <v>1</v>
      </c>
      <c r="M43" s="339">
        <v>1</v>
      </c>
      <c r="N43" s="340"/>
      <c r="O43" s="341"/>
      <c r="P43" s="342">
        <v>2</v>
      </c>
      <c r="Q43" s="337" t="s">
        <v>75</v>
      </c>
      <c r="R43" s="60"/>
    </row>
    <row r="44" spans="1:18">
      <c r="A44" s="476" t="s">
        <v>120</v>
      </c>
      <c r="B44" s="477" t="s">
        <v>124</v>
      </c>
      <c r="C44" s="478" t="s">
        <v>82</v>
      </c>
      <c r="D44" s="401" t="s">
        <v>73</v>
      </c>
      <c r="E44" s="402">
        <v>0</v>
      </c>
      <c r="F44" s="479"/>
      <c r="G44" s="480"/>
      <c r="H44" s="481"/>
      <c r="I44" s="482"/>
      <c r="J44" s="483"/>
      <c r="K44" s="402"/>
      <c r="L44" s="479">
        <v>1</v>
      </c>
      <c r="M44" s="480">
        <v>1</v>
      </c>
      <c r="N44" s="481"/>
      <c r="O44" s="482"/>
      <c r="P44" s="483">
        <v>2</v>
      </c>
      <c r="Q44" s="402" t="s">
        <v>75</v>
      </c>
      <c r="R44" s="60"/>
    </row>
    <row r="45" spans="1:18">
      <c r="A45" s="344" t="s">
        <v>205</v>
      </c>
      <c r="B45" s="477" t="s">
        <v>207</v>
      </c>
      <c r="C45" s="336" t="s">
        <v>89</v>
      </c>
      <c r="D45" s="336" t="s">
        <v>73</v>
      </c>
      <c r="E45" s="337">
        <v>1</v>
      </c>
      <c r="F45" s="338">
        <v>2</v>
      </c>
      <c r="G45" s="339">
        <v>2</v>
      </c>
      <c r="H45" s="340"/>
      <c r="I45" s="341"/>
      <c r="J45" s="342">
        <v>5</v>
      </c>
      <c r="K45" s="337" t="s">
        <v>75</v>
      </c>
      <c r="L45" s="338"/>
      <c r="M45" s="339"/>
      <c r="N45" s="340"/>
      <c r="O45" s="341"/>
      <c r="P45" s="342"/>
      <c r="Q45" s="337"/>
      <c r="R45" s="60"/>
    </row>
    <row r="46" spans="1:18" ht="26.25">
      <c r="A46" s="344" t="s">
        <v>206</v>
      </c>
      <c r="B46" s="477" t="s">
        <v>208</v>
      </c>
      <c r="C46" s="336" t="s">
        <v>89</v>
      </c>
      <c r="D46" s="336" t="s">
        <v>73</v>
      </c>
      <c r="E46" s="337">
        <v>1</v>
      </c>
      <c r="F46" s="338"/>
      <c r="G46" s="339"/>
      <c r="H46" s="340"/>
      <c r="I46" s="341"/>
      <c r="J46" s="342"/>
      <c r="K46" s="337"/>
      <c r="L46" s="338">
        <v>2</v>
      </c>
      <c r="M46" s="339">
        <v>2</v>
      </c>
      <c r="N46" s="340"/>
      <c r="O46" s="341"/>
      <c r="P46" s="342">
        <v>5</v>
      </c>
      <c r="Q46" s="337" t="s">
        <v>75</v>
      </c>
      <c r="R46" s="60"/>
    </row>
    <row r="47" spans="1:18">
      <c r="A47" s="5"/>
      <c r="B47" s="6"/>
      <c r="C47" s="7"/>
      <c r="D47" s="7"/>
      <c r="E47" s="107"/>
      <c r="F47" s="9"/>
      <c r="G47" s="119"/>
      <c r="H47" s="120"/>
      <c r="I47" s="121"/>
      <c r="J47" s="13"/>
      <c r="K47" s="8"/>
      <c r="L47" s="9"/>
      <c r="M47" s="119"/>
      <c r="N47" s="120"/>
      <c r="O47" s="121"/>
      <c r="P47" s="13"/>
      <c r="Q47" s="8"/>
      <c r="R47" s="60"/>
    </row>
    <row r="48" spans="1:18" ht="15.75" thickBot="1">
      <c r="A48" s="5"/>
      <c r="B48" s="6"/>
      <c r="C48" s="7"/>
      <c r="D48" s="7"/>
      <c r="E48" s="107"/>
      <c r="F48" s="127"/>
      <c r="G48" s="128"/>
      <c r="H48" s="129"/>
      <c r="I48" s="130"/>
      <c r="J48" s="13"/>
      <c r="K48" s="8"/>
      <c r="L48" s="9"/>
      <c r="M48" s="119"/>
      <c r="N48" s="120"/>
      <c r="O48" s="121"/>
      <c r="P48" s="13"/>
      <c r="Q48" s="8"/>
      <c r="R48" s="60"/>
    </row>
    <row r="49" spans="1:19" ht="15.75" thickBot="1">
      <c r="A49" s="87" t="s">
        <v>19</v>
      </c>
      <c r="B49" s="131"/>
      <c r="C49" s="131"/>
      <c r="D49" s="131"/>
      <c r="E49" s="131"/>
      <c r="F49" s="132">
        <f>SUMIFS(F39:F48,$D39:$D48,"=DF")</f>
        <v>5</v>
      </c>
      <c r="G49" s="133">
        <f>SUMIFS(G39:G48,$D39:$D48,"=DF")</f>
        <v>5</v>
      </c>
      <c r="H49" s="134">
        <f>SUMIFS(H39:H48,$D39:$D48,"=DF")</f>
        <v>0</v>
      </c>
      <c r="I49" s="135">
        <f>SUMIFS(I39:I48,$D39:$D48,"=DF")</f>
        <v>0</v>
      </c>
      <c r="J49" s="232">
        <f>SUMIFS(J39:J48,$D39:$D48,"=DF")</f>
        <v>11</v>
      </c>
      <c r="K49" s="136"/>
      <c r="L49" s="132">
        <f>SUMIFS(L39:L48,$D39:$D48,"=DF")</f>
        <v>5</v>
      </c>
      <c r="M49" s="133">
        <f>SUMIFS(M39:M48,$D39:$D48,"=DF")</f>
        <v>5</v>
      </c>
      <c r="N49" s="134">
        <f>SUMIFS(N39:N48,$D39:$D48,"=DF")</f>
        <v>0</v>
      </c>
      <c r="O49" s="135">
        <f>SUMIFS(O39:O48,$D39:$D48,"=DF")</f>
        <v>0</v>
      </c>
      <c r="P49" s="232">
        <f>SUMIFS(P39:P48,$D39:$D48,"=DF")</f>
        <v>11</v>
      </c>
      <c r="Q49" s="136"/>
      <c r="R49" s="136"/>
    </row>
    <row r="50" spans="1:19" s="108" customFormat="1">
      <c r="A50" s="234"/>
      <c r="B50" s="235"/>
      <c r="C50" s="235"/>
      <c r="D50" s="235"/>
      <c r="E50" s="235"/>
      <c r="F50" s="235"/>
      <c r="G50" s="235"/>
      <c r="H50" s="235"/>
      <c r="I50" s="235"/>
      <c r="J50" s="236"/>
      <c r="K50" s="235"/>
      <c r="L50" s="235"/>
      <c r="M50" s="235"/>
      <c r="N50" s="235"/>
      <c r="O50" s="235"/>
      <c r="P50" s="236"/>
      <c r="Q50" s="235"/>
      <c r="R50" s="29"/>
      <c r="S50" s="30"/>
    </row>
    <row r="51" spans="1:19">
      <c r="A51" s="608" t="s">
        <v>166</v>
      </c>
      <c r="B51" s="608"/>
      <c r="C51" s="608"/>
      <c r="D51" s="608"/>
      <c r="E51" s="608"/>
      <c r="F51" s="608"/>
      <c r="G51" s="608"/>
      <c r="H51" s="608"/>
      <c r="I51" s="608"/>
      <c r="J51" s="608"/>
      <c r="K51" s="608"/>
      <c r="L51" s="412"/>
      <c r="M51" s="412"/>
      <c r="N51" s="412"/>
      <c r="O51" s="412"/>
      <c r="P51" s="412"/>
      <c r="Q51" s="412"/>
    </row>
    <row r="52" spans="1:19">
      <c r="A52" s="608" t="s">
        <v>167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412"/>
      <c r="M52" s="412"/>
      <c r="N52" s="412"/>
      <c r="O52" s="412"/>
      <c r="P52" s="412"/>
      <c r="Q52" s="412"/>
    </row>
    <row r="53" spans="1:19">
      <c r="A53" s="609" t="s">
        <v>168</v>
      </c>
      <c r="B53" s="609"/>
      <c r="C53" s="609"/>
      <c r="D53" s="547"/>
      <c r="E53" s="547"/>
      <c r="F53" s="547"/>
      <c r="G53" s="547"/>
      <c r="H53" s="547"/>
      <c r="I53" s="547"/>
      <c r="J53" s="547"/>
      <c r="K53" s="547"/>
      <c r="L53" s="412"/>
      <c r="M53" s="412"/>
      <c r="N53" s="412"/>
      <c r="O53" s="412"/>
      <c r="P53" s="412"/>
      <c r="Q53" s="412"/>
    </row>
    <row r="54" spans="1:19">
      <c r="A54" s="411"/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4"/>
      <c r="M54" s="414"/>
      <c r="N54" s="414"/>
      <c r="O54" s="414"/>
      <c r="P54" s="414"/>
      <c r="Q54" s="414"/>
      <c r="R54" s="345"/>
    </row>
    <row r="55" spans="1:19" ht="15" customHeight="1">
      <c r="A55" s="411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5"/>
      <c r="M55" s="415"/>
      <c r="N55" s="415"/>
      <c r="O55" s="415"/>
      <c r="P55" s="415"/>
      <c r="Q55" s="415"/>
      <c r="R55" s="415"/>
    </row>
    <row r="56" spans="1:19">
      <c r="A56" s="411"/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Q56" s="345"/>
      <c r="R56" s="345"/>
    </row>
    <row r="57" spans="1:19">
      <c r="A57" s="413" t="s">
        <v>57</v>
      </c>
      <c r="B57" s="414"/>
      <c r="C57" s="414"/>
      <c r="D57" s="414"/>
      <c r="E57" s="414"/>
      <c r="F57" s="414"/>
      <c r="G57" s="414"/>
      <c r="H57" s="414"/>
      <c r="I57" s="414"/>
      <c r="J57" s="414"/>
      <c r="K57" s="414"/>
    </row>
    <row r="58" spans="1:19" ht="107.25" customHeight="1">
      <c r="A58" s="411" t="s">
        <v>58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</row>
    <row r="59" spans="1:19" ht="66" customHeight="1">
      <c r="A59" s="605" t="s">
        <v>59</v>
      </c>
      <c r="B59" s="606"/>
      <c r="C59" s="606"/>
      <c r="D59" s="606"/>
      <c r="E59" s="606"/>
      <c r="F59" s="606"/>
      <c r="K59" s="345"/>
    </row>
    <row r="60" spans="1:19">
      <c r="A60" s="110"/>
    </row>
    <row r="61" spans="1:19">
      <c r="A61" s="110"/>
    </row>
    <row r="62" spans="1:19">
      <c r="A62" s="110"/>
    </row>
    <row r="63" spans="1:19">
      <c r="A63" s="110"/>
    </row>
    <row r="64" spans="1:19" s="78" customFormat="1">
      <c r="A64" s="111"/>
      <c r="B64" s="23"/>
      <c r="C64" s="23"/>
      <c r="D64" s="23"/>
      <c r="E64" s="23"/>
      <c r="F64" s="24"/>
      <c r="G64" s="25"/>
      <c r="H64" s="26"/>
      <c r="I64" s="27"/>
      <c r="J64" s="28"/>
      <c r="K64" s="23"/>
      <c r="L64" s="24"/>
      <c r="M64" s="25"/>
      <c r="N64" s="26"/>
      <c r="O64" s="27"/>
      <c r="P64" s="28"/>
      <c r="Q64" s="23"/>
      <c r="R64" s="266"/>
      <c r="S64" s="77"/>
    </row>
    <row r="65" spans="1:18" ht="15.75" thickBot="1"/>
    <row r="66" spans="1:18" ht="15.75" thickBot="1">
      <c r="L66" s="593"/>
      <c r="M66" s="593"/>
      <c r="N66" s="593"/>
      <c r="O66" s="593"/>
      <c r="P66" s="589"/>
      <c r="Q66" s="589"/>
      <c r="R66" s="267">
        <f>SUMIF($E12:$E48,"=1",R12:R48)</f>
        <v>0</v>
      </c>
    </row>
    <row r="67" spans="1:18">
      <c r="L67" s="139"/>
      <c r="M67" s="140"/>
      <c r="N67" s="141"/>
      <c r="O67" s="142"/>
    </row>
    <row r="68" spans="1:18" ht="15.75" thickBot="1">
      <c r="L68" s="589"/>
      <c r="M68" s="589"/>
      <c r="N68" s="589"/>
      <c r="O68" s="589"/>
    </row>
    <row r="69" spans="1:18" ht="15.75" thickBot="1">
      <c r="A69" s="137"/>
      <c r="B69" s="37"/>
      <c r="C69" s="37"/>
      <c r="D69" s="37"/>
      <c r="E69" s="138"/>
      <c r="F69" s="590">
        <f>SUM(F36:I36)</f>
        <v>27</v>
      </c>
      <c r="G69" s="591"/>
      <c r="H69" s="591"/>
      <c r="I69" s="592"/>
      <c r="J69" s="594"/>
      <c r="K69" s="595"/>
      <c r="L69" s="596">
        <f>SUM(L36:O36)</f>
        <v>27</v>
      </c>
      <c r="M69" s="597"/>
      <c r="N69" s="597"/>
      <c r="O69" s="598"/>
    </row>
    <row r="70" spans="1:18">
      <c r="F70" s="139"/>
      <c r="G70" s="140"/>
      <c r="H70" s="141"/>
      <c r="I70" s="142"/>
      <c r="J70" s="143"/>
      <c r="K70" s="144"/>
      <c r="L70" s="139"/>
      <c r="M70" s="140"/>
      <c r="N70" s="141"/>
      <c r="O70" s="142"/>
    </row>
    <row r="71" spans="1:18">
      <c r="F71" s="589"/>
      <c r="G71" s="589"/>
      <c r="H71" s="589"/>
      <c r="I71" s="589"/>
      <c r="J71" s="143"/>
      <c r="K71" s="144"/>
    </row>
    <row r="72" spans="1:18">
      <c r="F72" s="139"/>
      <c r="G72" s="140"/>
      <c r="H72" s="141"/>
      <c r="I72" s="142"/>
      <c r="J72" s="589"/>
      <c r="K72" s="589"/>
    </row>
    <row r="73" spans="1:18">
      <c r="F73" s="139"/>
      <c r="G73" s="140"/>
      <c r="H73" s="141"/>
      <c r="I73" s="142"/>
      <c r="J73" s="143"/>
      <c r="K73" s="144"/>
    </row>
  </sheetData>
  <mergeCells count="17">
    <mergeCell ref="P66:Q66"/>
    <mergeCell ref="L1:P1"/>
    <mergeCell ref="L2:P2"/>
    <mergeCell ref="G7:K7"/>
    <mergeCell ref="E9:M9"/>
    <mergeCell ref="A59:F59"/>
    <mergeCell ref="A4:C4"/>
    <mergeCell ref="A51:K51"/>
    <mergeCell ref="A52:K52"/>
    <mergeCell ref="A53:C53"/>
    <mergeCell ref="J72:K72"/>
    <mergeCell ref="F71:I71"/>
    <mergeCell ref="L68:O68"/>
    <mergeCell ref="F69:I69"/>
    <mergeCell ref="L66:O66"/>
    <mergeCell ref="J69:K69"/>
    <mergeCell ref="L69:O69"/>
  </mergeCells>
  <phoneticPr fontId="0" type="noConversion"/>
  <conditionalFormatting sqref="J50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0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" right="0.16" top="0.44" bottom="0.6" header="0.25" footer="0.17"/>
  <pageSetup paperSize="9" scale="72" orientation="portrait" r:id="rId1"/>
  <headerFooter>
    <oddFooter>&amp;LRECTOR,
Prof.univ.dr. Cezar Ionuț SPÎNU&amp;CDECAN,
Conf.univ.dr. Anamaria PREDA&amp;RDIRECTOR DEPARTAMENT,
Prof.univ.dr. Alexandru BOUREANU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8"/>
  <sheetViews>
    <sheetView view="pageLayout" topLeftCell="A36" zoomScaleSheetLayoutView="100" workbookViewId="0">
      <selection activeCell="A44" sqref="A44:Q45"/>
    </sheetView>
  </sheetViews>
  <sheetFormatPr defaultColWidth="9.140625" defaultRowHeight="15"/>
  <cols>
    <col min="1" max="1" width="36.140625" style="231" customWidth="1"/>
    <col min="2" max="2" width="12.7109375" style="228" customWidth="1"/>
    <col min="3" max="3" width="5.85546875" style="228" customWidth="1"/>
    <col min="4" max="4" width="6" style="228" customWidth="1"/>
    <col min="5" max="5" width="4.85546875" style="228" customWidth="1"/>
    <col min="6" max="6" width="6.5703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28" customWidth="1"/>
    <col min="12" max="12" width="7" style="24" customWidth="1"/>
    <col min="13" max="13" width="4.140625" style="25" customWidth="1"/>
    <col min="14" max="14" width="4" style="26" customWidth="1"/>
    <col min="15" max="15" width="5.5703125" style="27" customWidth="1"/>
    <col min="16" max="16" width="7" style="28" bestFit="1" customWidth="1"/>
    <col min="17" max="17" width="4.42578125" style="228" customWidth="1"/>
    <col min="18" max="18" width="6.140625" style="228" hidden="1" customWidth="1"/>
    <col min="19" max="19" width="9.140625" style="30"/>
    <col min="20" max="16384" width="9.140625" style="31"/>
  </cols>
  <sheetData>
    <row r="1" spans="1:18">
      <c r="A1" s="78" t="s">
        <v>0</v>
      </c>
      <c r="B1" s="410"/>
      <c r="C1" s="410"/>
      <c r="L1" s="599" t="s">
        <v>37</v>
      </c>
      <c r="M1" s="600"/>
      <c r="N1" s="600"/>
      <c r="O1" s="600"/>
      <c r="P1" s="600"/>
      <c r="Q1" s="37"/>
    </row>
    <row r="2" spans="1:18">
      <c r="A2" s="78" t="s">
        <v>65</v>
      </c>
      <c r="B2" s="410"/>
      <c r="C2" s="410"/>
      <c r="L2" s="599" t="s">
        <v>60</v>
      </c>
      <c r="M2" s="600"/>
      <c r="N2" s="600"/>
      <c r="O2" s="600"/>
      <c r="P2" s="600"/>
      <c r="Q2" s="37"/>
    </row>
    <row r="3" spans="1:18">
      <c r="A3" s="78" t="s">
        <v>66</v>
      </c>
      <c r="B3" s="410"/>
      <c r="C3" s="410"/>
      <c r="Q3" s="37"/>
    </row>
    <row r="4" spans="1:18">
      <c r="A4" s="607" t="s">
        <v>67</v>
      </c>
      <c r="B4" s="607"/>
      <c r="C4" s="607"/>
      <c r="Q4" s="37"/>
    </row>
    <row r="5" spans="1:18" ht="15.75" thickBot="1">
      <c r="A5" t="s">
        <v>68</v>
      </c>
      <c r="B5" s="410"/>
      <c r="C5" s="410"/>
      <c r="Q5" s="37"/>
    </row>
    <row r="6" spans="1:18" ht="15.75" thickBot="1">
      <c r="A6" t="s">
        <v>69</v>
      </c>
      <c r="B6" s="410"/>
      <c r="C6" s="410"/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>
      <c r="A7" t="s">
        <v>70</v>
      </c>
      <c r="B7" s="410"/>
      <c r="C7" s="410"/>
      <c r="F7" s="38"/>
      <c r="G7" s="601" t="s">
        <v>30</v>
      </c>
      <c r="H7" s="602"/>
      <c r="I7" s="602"/>
      <c r="J7" s="602"/>
      <c r="K7" s="603"/>
      <c r="L7" s="39"/>
      <c r="Q7" s="37"/>
    </row>
    <row r="8" spans="1:18">
      <c r="Q8" s="37"/>
    </row>
    <row r="9" spans="1:18" ht="15.75" thickBot="1">
      <c r="E9" s="604" t="s">
        <v>62</v>
      </c>
      <c r="F9" s="604"/>
      <c r="G9" s="604"/>
      <c r="H9" s="604"/>
      <c r="I9" s="604"/>
      <c r="J9" s="604"/>
      <c r="K9" s="604"/>
      <c r="L9" s="604"/>
      <c r="M9" s="604"/>
      <c r="Q9" s="147"/>
    </row>
    <row r="10" spans="1:18" s="50" customFormat="1" ht="82.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48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484" t="s">
        <v>71</v>
      </c>
      <c r="B12" s="485" t="s">
        <v>125</v>
      </c>
      <c r="C12" s="419" t="s">
        <v>73</v>
      </c>
      <c r="D12" s="397" t="s">
        <v>74</v>
      </c>
      <c r="E12" s="398">
        <v>1</v>
      </c>
      <c r="F12" s="420">
        <v>2</v>
      </c>
      <c r="G12" s="421">
        <v>2</v>
      </c>
      <c r="H12" s="422"/>
      <c r="I12" s="423"/>
      <c r="J12" s="419">
        <v>3</v>
      </c>
      <c r="K12" s="424" t="s">
        <v>75</v>
      </c>
      <c r="L12" s="425"/>
      <c r="M12" s="426"/>
      <c r="N12" s="427"/>
      <c r="O12" s="428"/>
      <c r="P12" s="429"/>
      <c r="Q12" s="398"/>
      <c r="R12" s="149"/>
    </row>
    <row r="13" spans="1:18">
      <c r="A13" s="486" t="s">
        <v>76</v>
      </c>
      <c r="B13" s="301" t="s">
        <v>126</v>
      </c>
      <c r="C13" s="454" t="s">
        <v>78</v>
      </c>
      <c r="D13" s="336" t="s">
        <v>74</v>
      </c>
      <c r="E13" s="337">
        <v>1</v>
      </c>
      <c r="F13" s="433"/>
      <c r="G13" s="434"/>
      <c r="H13" s="435"/>
      <c r="I13" s="436">
        <v>0.5</v>
      </c>
      <c r="J13" s="432">
        <v>2</v>
      </c>
      <c r="K13" s="437" t="s">
        <v>79</v>
      </c>
      <c r="L13" s="338"/>
      <c r="M13" s="339"/>
      <c r="N13" s="340"/>
      <c r="O13" s="341"/>
      <c r="P13" s="342"/>
      <c r="Q13" s="337"/>
      <c r="R13" s="149"/>
    </row>
    <row r="14" spans="1:18">
      <c r="A14" s="487" t="s">
        <v>80</v>
      </c>
      <c r="B14" s="301" t="s">
        <v>127</v>
      </c>
      <c r="C14" s="454" t="s">
        <v>82</v>
      </c>
      <c r="D14" s="336" t="s">
        <v>74</v>
      </c>
      <c r="E14" s="337">
        <v>1</v>
      </c>
      <c r="F14" s="433">
        <v>3</v>
      </c>
      <c r="G14" s="434"/>
      <c r="H14" s="435">
        <v>3</v>
      </c>
      <c r="I14" s="436"/>
      <c r="J14" s="432">
        <v>6</v>
      </c>
      <c r="K14" s="437" t="s">
        <v>75</v>
      </c>
      <c r="L14" s="338"/>
      <c r="M14" s="339"/>
      <c r="N14" s="340"/>
      <c r="O14" s="341"/>
      <c r="P14" s="342"/>
      <c r="Q14" s="337"/>
      <c r="R14" s="149"/>
    </row>
    <row r="15" spans="1:18">
      <c r="A15" s="488" t="s">
        <v>128</v>
      </c>
      <c r="B15" s="301" t="s">
        <v>129</v>
      </c>
      <c r="C15" s="489" t="s">
        <v>82</v>
      </c>
      <c r="D15" s="404" t="s">
        <v>74</v>
      </c>
      <c r="E15" s="490">
        <v>1</v>
      </c>
      <c r="F15" s="491">
        <v>1</v>
      </c>
      <c r="G15" s="492"/>
      <c r="H15" s="493">
        <v>2</v>
      </c>
      <c r="I15" s="494"/>
      <c r="J15" s="495">
        <v>4</v>
      </c>
      <c r="K15" s="496" t="s">
        <v>75</v>
      </c>
      <c r="L15" s="497"/>
      <c r="M15" s="498"/>
      <c r="N15" s="468"/>
      <c r="O15" s="499"/>
      <c r="P15" s="500"/>
      <c r="Q15" s="490"/>
      <c r="R15" s="149"/>
    </row>
    <row r="16" spans="1:18">
      <c r="A16" s="501" t="s">
        <v>130</v>
      </c>
      <c r="B16" s="301" t="s">
        <v>131</v>
      </c>
      <c r="C16" s="489" t="s">
        <v>78</v>
      </c>
      <c r="D16" s="404" t="s">
        <v>74</v>
      </c>
      <c r="E16" s="400">
        <v>1</v>
      </c>
      <c r="F16" s="491"/>
      <c r="G16" s="492"/>
      <c r="H16" s="493"/>
      <c r="I16" s="494">
        <v>1</v>
      </c>
      <c r="J16" s="495">
        <v>3</v>
      </c>
      <c r="K16" s="496" t="s">
        <v>79</v>
      </c>
      <c r="L16" s="502"/>
      <c r="M16" s="503"/>
      <c r="N16" s="504"/>
      <c r="O16" s="505"/>
      <c r="P16" s="506"/>
      <c r="Q16" s="400"/>
      <c r="R16" s="149"/>
    </row>
    <row r="17" spans="1:18">
      <c r="A17" s="507" t="s">
        <v>132</v>
      </c>
      <c r="B17" s="301" t="s">
        <v>133</v>
      </c>
      <c r="C17" s="489" t="s">
        <v>82</v>
      </c>
      <c r="D17" s="404" t="s">
        <v>74</v>
      </c>
      <c r="E17" s="400">
        <v>1</v>
      </c>
      <c r="F17" s="491">
        <v>1</v>
      </c>
      <c r="G17" s="492"/>
      <c r="H17" s="493"/>
      <c r="I17" s="494">
        <v>0.5</v>
      </c>
      <c r="J17" s="495">
        <v>3</v>
      </c>
      <c r="K17" s="496" t="s">
        <v>75</v>
      </c>
      <c r="L17" s="502"/>
      <c r="M17" s="503"/>
      <c r="N17" s="504"/>
      <c r="O17" s="505"/>
      <c r="P17" s="506"/>
      <c r="Q17" s="400"/>
      <c r="R17" s="149"/>
    </row>
    <row r="18" spans="1:18">
      <c r="A18" s="508" t="s">
        <v>134</v>
      </c>
      <c r="B18" s="301" t="s">
        <v>135</v>
      </c>
      <c r="C18" s="489" t="s">
        <v>78</v>
      </c>
      <c r="D18" s="404" t="s">
        <v>74</v>
      </c>
      <c r="E18" s="400">
        <v>1</v>
      </c>
      <c r="F18" s="491"/>
      <c r="G18" s="492"/>
      <c r="H18" s="493">
        <v>2</v>
      </c>
      <c r="I18" s="494"/>
      <c r="J18" s="495">
        <v>2</v>
      </c>
      <c r="K18" s="496" t="s">
        <v>79</v>
      </c>
      <c r="L18" s="502"/>
      <c r="M18" s="503"/>
      <c r="N18" s="504"/>
      <c r="O18" s="505"/>
      <c r="P18" s="506"/>
      <c r="Q18" s="400"/>
      <c r="R18" s="149"/>
    </row>
    <row r="19" spans="1:18">
      <c r="A19" s="488" t="s">
        <v>136</v>
      </c>
      <c r="B19" s="301" t="s">
        <v>137</v>
      </c>
      <c r="C19" s="489" t="s">
        <v>78</v>
      </c>
      <c r="D19" s="404" t="s">
        <v>74</v>
      </c>
      <c r="E19" s="400">
        <v>1</v>
      </c>
      <c r="F19" s="491">
        <v>1</v>
      </c>
      <c r="G19" s="492"/>
      <c r="H19" s="493">
        <v>1</v>
      </c>
      <c r="I19" s="494"/>
      <c r="J19" s="495">
        <v>2</v>
      </c>
      <c r="K19" s="496" t="s">
        <v>79</v>
      </c>
      <c r="L19" s="502"/>
      <c r="M19" s="503"/>
      <c r="N19" s="504"/>
      <c r="O19" s="505"/>
      <c r="P19" s="506"/>
      <c r="Q19" s="400"/>
      <c r="R19" s="149"/>
    </row>
    <row r="20" spans="1:18">
      <c r="A20" s="509" t="s">
        <v>138</v>
      </c>
      <c r="B20" s="301" t="s">
        <v>139</v>
      </c>
      <c r="C20" s="489" t="s">
        <v>89</v>
      </c>
      <c r="D20" s="404" t="s">
        <v>74</v>
      </c>
      <c r="E20" s="400">
        <v>1</v>
      </c>
      <c r="F20" s="491">
        <v>1</v>
      </c>
      <c r="G20" s="492">
        <v>1</v>
      </c>
      <c r="H20" s="493"/>
      <c r="I20" s="494"/>
      <c r="J20" s="495">
        <v>2</v>
      </c>
      <c r="K20" s="496" t="s">
        <v>79</v>
      </c>
      <c r="L20" s="502"/>
      <c r="M20" s="503"/>
      <c r="N20" s="504"/>
      <c r="O20" s="505"/>
      <c r="P20" s="506"/>
      <c r="Q20" s="400"/>
      <c r="R20" s="149"/>
    </row>
    <row r="21" spans="1:18">
      <c r="A21" s="510" t="s">
        <v>140</v>
      </c>
      <c r="B21" s="301" t="s">
        <v>141</v>
      </c>
      <c r="C21" s="489" t="s">
        <v>78</v>
      </c>
      <c r="D21" s="404" t="s">
        <v>96</v>
      </c>
      <c r="E21" s="400">
        <v>1</v>
      </c>
      <c r="F21" s="491">
        <v>1</v>
      </c>
      <c r="G21" s="492">
        <v>1</v>
      </c>
      <c r="H21" s="493"/>
      <c r="I21" s="494"/>
      <c r="J21" s="495">
        <v>3</v>
      </c>
      <c r="K21" s="496" t="s">
        <v>75</v>
      </c>
      <c r="L21" s="502"/>
      <c r="M21" s="503"/>
      <c r="N21" s="504"/>
      <c r="O21" s="505"/>
      <c r="P21" s="506"/>
      <c r="Q21" s="400"/>
      <c r="R21" s="149"/>
    </row>
    <row r="22" spans="1:18">
      <c r="A22" s="510" t="s">
        <v>142</v>
      </c>
      <c r="B22" s="301" t="s">
        <v>143</v>
      </c>
      <c r="C22" s="489" t="s">
        <v>78</v>
      </c>
      <c r="D22" s="404" t="s">
        <v>96</v>
      </c>
      <c r="E22" s="400">
        <v>2</v>
      </c>
      <c r="F22" s="491">
        <v>1</v>
      </c>
      <c r="G22" s="492">
        <v>1</v>
      </c>
      <c r="H22" s="493"/>
      <c r="I22" s="494"/>
      <c r="J22" s="495">
        <v>3</v>
      </c>
      <c r="K22" s="496" t="s">
        <v>75</v>
      </c>
      <c r="L22" s="502"/>
      <c r="M22" s="503"/>
      <c r="N22" s="504"/>
      <c r="O22" s="505"/>
      <c r="P22" s="506"/>
      <c r="Q22" s="400"/>
      <c r="R22" s="149"/>
    </row>
    <row r="23" spans="1:18">
      <c r="A23" s="511" t="s">
        <v>144</v>
      </c>
      <c r="B23" s="301" t="s">
        <v>145</v>
      </c>
      <c r="C23" s="489" t="s">
        <v>78</v>
      </c>
      <c r="D23" s="404" t="s">
        <v>96</v>
      </c>
      <c r="E23" s="400">
        <v>2</v>
      </c>
      <c r="F23" s="512">
        <v>1</v>
      </c>
      <c r="G23" s="513">
        <v>1</v>
      </c>
      <c r="H23" s="514"/>
      <c r="I23" s="515"/>
      <c r="J23" s="489">
        <v>3</v>
      </c>
      <c r="K23" s="516" t="s">
        <v>75</v>
      </c>
      <c r="L23" s="502"/>
      <c r="M23" s="503"/>
      <c r="N23" s="504"/>
      <c r="O23" s="505"/>
      <c r="P23" s="506"/>
      <c r="Q23" s="400"/>
      <c r="R23" s="149"/>
    </row>
    <row r="24" spans="1:18">
      <c r="A24" s="517" t="s">
        <v>146</v>
      </c>
      <c r="B24" s="518" t="s">
        <v>147</v>
      </c>
      <c r="C24" s="495" t="s">
        <v>73</v>
      </c>
      <c r="D24" s="519" t="s">
        <v>74</v>
      </c>
      <c r="E24" s="520">
        <v>1</v>
      </c>
      <c r="F24" s="521"/>
      <c r="G24" s="522"/>
      <c r="H24" s="523"/>
      <c r="I24" s="524"/>
      <c r="J24" s="525"/>
      <c r="K24" s="520"/>
      <c r="L24" s="491">
        <v>2</v>
      </c>
      <c r="M24" s="492">
        <v>2</v>
      </c>
      <c r="N24" s="493"/>
      <c r="O24" s="494"/>
      <c r="P24" s="495">
        <v>3</v>
      </c>
      <c r="Q24" s="496" t="s">
        <v>75</v>
      </c>
      <c r="R24" s="149"/>
    </row>
    <row r="25" spans="1:18">
      <c r="A25" s="488" t="s">
        <v>76</v>
      </c>
      <c r="B25" s="518" t="s">
        <v>148</v>
      </c>
      <c r="C25" s="489" t="s">
        <v>78</v>
      </c>
      <c r="D25" s="404" t="s">
        <v>74</v>
      </c>
      <c r="E25" s="400">
        <v>1</v>
      </c>
      <c r="F25" s="502"/>
      <c r="G25" s="503"/>
      <c r="H25" s="504"/>
      <c r="I25" s="505"/>
      <c r="J25" s="506"/>
      <c r="K25" s="400"/>
      <c r="L25" s="491"/>
      <c r="M25" s="492"/>
      <c r="N25" s="493"/>
      <c r="O25" s="494">
        <v>0.5</v>
      </c>
      <c r="P25" s="495">
        <v>2</v>
      </c>
      <c r="Q25" s="496" t="s">
        <v>79</v>
      </c>
      <c r="R25" s="149"/>
    </row>
    <row r="26" spans="1:18">
      <c r="A26" s="508" t="s">
        <v>80</v>
      </c>
      <c r="B26" s="518" t="s">
        <v>149</v>
      </c>
      <c r="C26" s="489" t="s">
        <v>82</v>
      </c>
      <c r="D26" s="404" t="s">
        <v>74</v>
      </c>
      <c r="E26" s="400">
        <v>1</v>
      </c>
      <c r="F26" s="502"/>
      <c r="G26" s="503"/>
      <c r="H26" s="504"/>
      <c r="I26" s="505"/>
      <c r="J26" s="506"/>
      <c r="K26" s="400"/>
      <c r="L26" s="491">
        <v>3</v>
      </c>
      <c r="M26" s="492"/>
      <c r="N26" s="493">
        <v>3</v>
      </c>
      <c r="O26" s="494"/>
      <c r="P26" s="495">
        <v>6</v>
      </c>
      <c r="Q26" s="496" t="s">
        <v>75</v>
      </c>
      <c r="R26" s="149"/>
    </row>
    <row r="27" spans="1:18">
      <c r="A27" s="488" t="s">
        <v>128</v>
      </c>
      <c r="B27" s="518" t="s">
        <v>150</v>
      </c>
      <c r="C27" s="489" t="s">
        <v>82</v>
      </c>
      <c r="D27" s="404" t="s">
        <v>74</v>
      </c>
      <c r="E27" s="490">
        <v>1</v>
      </c>
      <c r="F27" s="502"/>
      <c r="G27" s="503"/>
      <c r="H27" s="504"/>
      <c r="I27" s="505"/>
      <c r="J27" s="506"/>
      <c r="K27" s="400"/>
      <c r="L27" s="491">
        <v>1</v>
      </c>
      <c r="M27" s="492"/>
      <c r="N27" s="493">
        <v>2</v>
      </c>
      <c r="O27" s="494"/>
      <c r="P27" s="495">
        <v>4</v>
      </c>
      <c r="Q27" s="496" t="s">
        <v>75</v>
      </c>
      <c r="R27" s="149"/>
    </row>
    <row r="28" spans="1:18">
      <c r="A28" s="501" t="s">
        <v>130</v>
      </c>
      <c r="B28" s="518" t="s">
        <v>151</v>
      </c>
      <c r="C28" s="489" t="s">
        <v>78</v>
      </c>
      <c r="D28" s="404" t="s">
        <v>74</v>
      </c>
      <c r="E28" s="400">
        <v>1</v>
      </c>
      <c r="F28" s="502"/>
      <c r="G28" s="503"/>
      <c r="H28" s="504"/>
      <c r="I28" s="505"/>
      <c r="J28" s="506"/>
      <c r="K28" s="400"/>
      <c r="L28" s="491"/>
      <c r="M28" s="492"/>
      <c r="N28" s="493"/>
      <c r="O28" s="494">
        <v>1</v>
      </c>
      <c r="P28" s="495">
        <v>3</v>
      </c>
      <c r="Q28" s="496" t="s">
        <v>79</v>
      </c>
      <c r="R28" s="298"/>
    </row>
    <row r="29" spans="1:18">
      <c r="A29" s="526" t="s">
        <v>132</v>
      </c>
      <c r="B29" s="518" t="s">
        <v>152</v>
      </c>
      <c r="C29" s="454" t="s">
        <v>82</v>
      </c>
      <c r="D29" s="336" t="s">
        <v>74</v>
      </c>
      <c r="E29" s="337">
        <v>1</v>
      </c>
      <c r="F29" s="338"/>
      <c r="G29" s="339"/>
      <c r="H29" s="340"/>
      <c r="I29" s="341"/>
      <c r="J29" s="342"/>
      <c r="K29" s="337"/>
      <c r="L29" s="433">
        <v>1</v>
      </c>
      <c r="M29" s="434"/>
      <c r="N29" s="435"/>
      <c r="O29" s="436">
        <v>0.5</v>
      </c>
      <c r="P29" s="432">
        <v>3</v>
      </c>
      <c r="Q29" s="437" t="s">
        <v>75</v>
      </c>
      <c r="R29" s="272"/>
    </row>
    <row r="30" spans="1:18">
      <c r="A30" s="487" t="s">
        <v>134</v>
      </c>
      <c r="B30" s="518" t="s">
        <v>153</v>
      </c>
      <c r="C30" s="454" t="s">
        <v>78</v>
      </c>
      <c r="D30" s="336" t="s">
        <v>74</v>
      </c>
      <c r="E30" s="337">
        <v>1</v>
      </c>
      <c r="F30" s="527"/>
      <c r="G30" s="528"/>
      <c r="H30" s="529"/>
      <c r="I30" s="530"/>
      <c r="J30" s="531"/>
      <c r="K30" s="247"/>
      <c r="L30" s="433"/>
      <c r="M30" s="434"/>
      <c r="N30" s="435">
        <v>2</v>
      </c>
      <c r="O30" s="436"/>
      <c r="P30" s="432">
        <v>2</v>
      </c>
      <c r="Q30" s="437" t="s">
        <v>79</v>
      </c>
      <c r="R30" s="272"/>
    </row>
    <row r="31" spans="1:18">
      <c r="A31" s="486" t="s">
        <v>136</v>
      </c>
      <c r="B31" s="518" t="s">
        <v>154</v>
      </c>
      <c r="C31" s="454" t="s">
        <v>78</v>
      </c>
      <c r="D31" s="336" t="s">
        <v>74</v>
      </c>
      <c r="E31" s="337">
        <v>1</v>
      </c>
      <c r="F31" s="527"/>
      <c r="G31" s="528"/>
      <c r="H31" s="529"/>
      <c r="I31" s="530"/>
      <c r="J31" s="531"/>
      <c r="K31" s="247"/>
      <c r="L31" s="433">
        <v>1</v>
      </c>
      <c r="M31" s="434"/>
      <c r="N31" s="435">
        <v>1</v>
      </c>
      <c r="O31" s="436"/>
      <c r="P31" s="432">
        <v>2</v>
      </c>
      <c r="Q31" s="437" t="s">
        <v>79</v>
      </c>
      <c r="R31" s="272"/>
    </row>
    <row r="32" spans="1:18">
      <c r="A32" s="532" t="s">
        <v>138</v>
      </c>
      <c r="B32" s="518" t="s">
        <v>155</v>
      </c>
      <c r="C32" s="454" t="s">
        <v>89</v>
      </c>
      <c r="D32" s="336" t="s">
        <v>74</v>
      </c>
      <c r="E32" s="337">
        <v>1</v>
      </c>
      <c r="F32" s="338"/>
      <c r="G32" s="339"/>
      <c r="H32" s="340"/>
      <c r="I32" s="341"/>
      <c r="J32" s="342"/>
      <c r="K32" s="337"/>
      <c r="L32" s="433">
        <v>1</v>
      </c>
      <c r="M32" s="434">
        <v>1</v>
      </c>
      <c r="N32" s="435"/>
      <c r="O32" s="436"/>
      <c r="P32" s="432">
        <v>2</v>
      </c>
      <c r="Q32" s="437" t="s">
        <v>79</v>
      </c>
      <c r="R32" s="272"/>
    </row>
    <row r="33" spans="1:18">
      <c r="A33" s="79" t="s">
        <v>140</v>
      </c>
      <c r="B33" s="518" t="s">
        <v>156</v>
      </c>
      <c r="C33" s="454" t="s">
        <v>78</v>
      </c>
      <c r="D33" s="336" t="s">
        <v>96</v>
      </c>
      <c r="E33" s="337">
        <v>1</v>
      </c>
      <c r="F33" s="338"/>
      <c r="G33" s="339"/>
      <c r="H33" s="340"/>
      <c r="I33" s="341"/>
      <c r="J33" s="342"/>
      <c r="K33" s="337"/>
      <c r="L33" s="433">
        <v>1</v>
      </c>
      <c r="M33" s="434">
        <v>1</v>
      </c>
      <c r="N33" s="435"/>
      <c r="O33" s="436"/>
      <c r="P33" s="432">
        <v>3</v>
      </c>
      <c r="Q33" s="437" t="s">
        <v>75</v>
      </c>
      <c r="R33" s="149"/>
    </row>
    <row r="34" spans="1:18">
      <c r="A34" s="79" t="s">
        <v>142</v>
      </c>
      <c r="B34" s="518" t="s">
        <v>157</v>
      </c>
      <c r="C34" s="454" t="s">
        <v>78</v>
      </c>
      <c r="D34" s="336" t="s">
        <v>96</v>
      </c>
      <c r="E34" s="337">
        <v>2</v>
      </c>
      <c r="F34" s="338"/>
      <c r="G34" s="339"/>
      <c r="H34" s="340"/>
      <c r="I34" s="341"/>
      <c r="J34" s="342"/>
      <c r="K34" s="337"/>
      <c r="L34" s="433">
        <v>1</v>
      </c>
      <c r="M34" s="434">
        <v>1</v>
      </c>
      <c r="N34" s="435"/>
      <c r="O34" s="436"/>
      <c r="P34" s="432">
        <v>3</v>
      </c>
      <c r="Q34" s="437" t="s">
        <v>75</v>
      </c>
      <c r="R34" s="149"/>
    </row>
    <row r="35" spans="1:18">
      <c r="A35" s="445" t="s">
        <v>144</v>
      </c>
      <c r="B35" s="518" t="s">
        <v>158</v>
      </c>
      <c r="C35" s="454" t="s">
        <v>78</v>
      </c>
      <c r="D35" s="336" t="s">
        <v>96</v>
      </c>
      <c r="E35" s="337">
        <v>2</v>
      </c>
      <c r="F35" s="338"/>
      <c r="G35" s="339"/>
      <c r="H35" s="340"/>
      <c r="I35" s="341"/>
      <c r="J35" s="342"/>
      <c r="K35" s="337"/>
      <c r="L35" s="433">
        <v>1</v>
      </c>
      <c r="M35" s="434">
        <v>1</v>
      </c>
      <c r="N35" s="435"/>
      <c r="O35" s="436"/>
      <c r="P35" s="432">
        <v>3</v>
      </c>
      <c r="Q35" s="437" t="s">
        <v>75</v>
      </c>
      <c r="R35" s="149"/>
    </row>
    <row r="36" spans="1:18" ht="15.75" thickBot="1">
      <c r="A36" s="464" t="s">
        <v>159</v>
      </c>
      <c r="B36" s="533" t="s">
        <v>160</v>
      </c>
      <c r="C36" s="474" t="s">
        <v>89</v>
      </c>
      <c r="D36" s="336" t="s">
        <v>74</v>
      </c>
      <c r="E36" s="337">
        <v>1</v>
      </c>
      <c r="F36" s="338"/>
      <c r="G36" s="339"/>
      <c r="H36" s="504">
        <v>2</v>
      </c>
      <c r="I36" s="341"/>
      <c r="J36" s="342"/>
      <c r="K36" s="337"/>
      <c r="L36" s="433"/>
      <c r="M36" s="434"/>
      <c r="N36" s="435">
        <v>2</v>
      </c>
      <c r="O36" s="436"/>
      <c r="P36" s="470" t="s">
        <v>114</v>
      </c>
      <c r="Q36" s="465" t="s">
        <v>115</v>
      </c>
      <c r="R36" s="149"/>
    </row>
    <row r="37" spans="1:18" ht="15.75" thickBot="1">
      <c r="A37" s="61" t="s">
        <v>19</v>
      </c>
      <c r="B37" s="229"/>
      <c r="C37" s="229"/>
      <c r="D37" s="229"/>
      <c r="E37" s="230"/>
      <c r="F37" s="64">
        <f>SUMIFS(F12:F36,$E12:$E36,"=1")</f>
        <v>10</v>
      </c>
      <c r="G37" s="65">
        <f>SUMIFS(G12:G36,$E12:$E36,"=1")</f>
        <v>4</v>
      </c>
      <c r="H37" s="66">
        <f>SUMIFS(H12:H36,$E12:$E36,"=1")</f>
        <v>10</v>
      </c>
      <c r="I37" s="67">
        <f>SUMIFS(I12:I36,$E12:$E36,"=1")</f>
        <v>2</v>
      </c>
      <c r="J37" s="68">
        <f>SUMIFS(J12:J36,$E12:$E36,"=1")+SUMIFS(J12:J36,$D12:$D36,"=DO",$E12:$E36,"=2")</f>
        <v>30</v>
      </c>
      <c r="K37" s="230"/>
      <c r="L37" s="64">
        <f>SUMIFS(L12:L36,$E12:$E36,"=1")</f>
        <v>10</v>
      </c>
      <c r="M37" s="65">
        <f>SUMIFS(M12:M36,$E12:$E36,"=1")</f>
        <v>4</v>
      </c>
      <c r="N37" s="66">
        <f>SUMIFS(N12:N36,$E12:$E36,"=1")</f>
        <v>10</v>
      </c>
      <c r="O37" s="67">
        <f>SUMIFS(O12:O36,$E12:$E36,"=1")</f>
        <v>2</v>
      </c>
      <c r="P37" s="68">
        <f>SUMIFS(P12:P36,$E12:$E36,"=1")+SUMIFS(P12:P36,$D12:$D36,"=DO",$E12:$E36,"=2")</f>
        <v>30</v>
      </c>
      <c r="Q37" s="230"/>
      <c r="R37" s="263"/>
    </row>
    <row r="38" spans="1:18" ht="15.75" thickBot="1">
      <c r="A38" s="6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6"/>
    </row>
    <row r="39" spans="1:18" ht="15.75" thickBot="1">
      <c r="A39" s="610" t="s">
        <v>38</v>
      </c>
      <c r="B39" s="611"/>
      <c r="C39" s="70"/>
      <c r="D39" s="70"/>
      <c r="E39" s="70"/>
      <c r="F39" s="71"/>
      <c r="G39" s="72"/>
      <c r="H39" s="73"/>
      <c r="I39" s="74"/>
      <c r="J39" s="75"/>
      <c r="K39" s="70"/>
      <c r="L39" s="71"/>
      <c r="M39" s="72"/>
      <c r="N39" s="73"/>
      <c r="O39" s="74"/>
      <c r="P39" s="75"/>
      <c r="Q39" s="76"/>
      <c r="R39" s="76"/>
    </row>
    <row r="40" spans="1:18">
      <c r="A40" s="399" t="s">
        <v>116</v>
      </c>
      <c r="B40" s="534" t="s">
        <v>161</v>
      </c>
      <c r="C40" s="397" t="s">
        <v>89</v>
      </c>
      <c r="D40" s="336" t="s">
        <v>73</v>
      </c>
      <c r="E40" s="337">
        <v>0</v>
      </c>
      <c r="F40" s="338">
        <v>1</v>
      </c>
      <c r="G40" s="339">
        <v>1</v>
      </c>
      <c r="H40" s="340"/>
      <c r="I40" s="341"/>
      <c r="J40" s="342">
        <v>2</v>
      </c>
      <c r="K40" s="337" t="s">
        <v>79</v>
      </c>
      <c r="L40" s="338"/>
      <c r="M40" s="339"/>
      <c r="N40" s="340"/>
      <c r="O40" s="341"/>
      <c r="P40" s="342"/>
      <c r="Q40" s="337"/>
      <c r="R40" s="149"/>
    </row>
    <row r="41" spans="1:18">
      <c r="A41" s="399" t="s">
        <v>162</v>
      </c>
      <c r="B41" s="535" t="s">
        <v>163</v>
      </c>
      <c r="C41" s="336" t="s">
        <v>78</v>
      </c>
      <c r="D41" s="336" t="s">
        <v>73</v>
      </c>
      <c r="E41" s="337">
        <v>0</v>
      </c>
      <c r="F41" s="338">
        <v>1</v>
      </c>
      <c r="G41" s="339">
        <v>1</v>
      </c>
      <c r="H41" s="340"/>
      <c r="I41" s="341"/>
      <c r="J41" s="342">
        <v>2</v>
      </c>
      <c r="K41" s="337" t="s">
        <v>79</v>
      </c>
      <c r="L41" s="338"/>
      <c r="M41" s="339"/>
      <c r="N41" s="340"/>
      <c r="O41" s="341"/>
      <c r="P41" s="342"/>
      <c r="Q41" s="337"/>
      <c r="R41" s="149"/>
    </row>
    <row r="42" spans="1:18">
      <c r="A42" s="399" t="s">
        <v>116</v>
      </c>
      <c r="B42" s="534" t="s">
        <v>164</v>
      </c>
      <c r="C42" s="536" t="s">
        <v>89</v>
      </c>
      <c r="D42" s="245" t="s">
        <v>73</v>
      </c>
      <c r="E42" s="537">
        <v>0</v>
      </c>
      <c r="F42" s="538"/>
      <c r="G42" s="539"/>
      <c r="H42" s="540"/>
      <c r="I42" s="541"/>
      <c r="J42" s="542"/>
      <c r="K42" s="246"/>
      <c r="L42" s="538">
        <v>1</v>
      </c>
      <c r="M42" s="539">
        <v>1</v>
      </c>
      <c r="N42" s="540"/>
      <c r="O42" s="541"/>
      <c r="P42" s="543">
        <v>2</v>
      </c>
      <c r="Q42" s="246" t="s">
        <v>75</v>
      </c>
      <c r="R42" s="272"/>
    </row>
    <row r="43" spans="1:18">
      <c r="A43" s="399" t="s">
        <v>162</v>
      </c>
      <c r="B43" s="244" t="s">
        <v>165</v>
      </c>
      <c r="C43" s="454" t="s">
        <v>78</v>
      </c>
      <c r="D43" s="261" t="s">
        <v>73</v>
      </c>
      <c r="E43" s="537">
        <v>0</v>
      </c>
      <c r="F43" s="538"/>
      <c r="G43" s="539"/>
      <c r="H43" s="544"/>
      <c r="I43" s="541"/>
      <c r="J43" s="543"/>
      <c r="K43" s="246"/>
      <c r="L43" s="538">
        <v>1</v>
      </c>
      <c r="M43" s="539">
        <v>1</v>
      </c>
      <c r="N43" s="540"/>
      <c r="O43" s="541"/>
      <c r="P43" s="545">
        <v>2</v>
      </c>
      <c r="Q43" s="546" t="s">
        <v>75</v>
      </c>
      <c r="R43" s="149"/>
    </row>
    <row r="44" spans="1:18" ht="30">
      <c r="A44" s="622" t="s">
        <v>209</v>
      </c>
      <c r="B44" s="244" t="s">
        <v>210</v>
      </c>
      <c r="C44" s="623" t="s">
        <v>89</v>
      </c>
      <c r="D44" s="623" t="s">
        <v>73</v>
      </c>
      <c r="E44" s="8">
        <v>1</v>
      </c>
      <c r="F44" s="9">
        <v>2</v>
      </c>
      <c r="G44" s="10">
        <v>2</v>
      </c>
      <c r="H44" s="11"/>
      <c r="I44" s="12"/>
      <c r="J44" s="13">
        <v>5</v>
      </c>
      <c r="K44" s="8" t="s">
        <v>75</v>
      </c>
      <c r="L44" s="9"/>
      <c r="M44" s="10"/>
      <c r="N44" s="11"/>
      <c r="O44" s="12"/>
      <c r="P44" s="13"/>
      <c r="Q44" s="8"/>
      <c r="R44" s="149"/>
    </row>
    <row r="45" spans="1:18">
      <c r="A45" s="5" t="s">
        <v>219</v>
      </c>
      <c r="B45" s="244" t="s">
        <v>211</v>
      </c>
      <c r="C45" s="623" t="s">
        <v>82</v>
      </c>
      <c r="D45" s="623" t="s">
        <v>73</v>
      </c>
      <c r="E45" s="8">
        <v>1</v>
      </c>
      <c r="F45" s="9"/>
      <c r="G45" s="10"/>
      <c r="H45" s="11"/>
      <c r="I45" s="12"/>
      <c r="J45" s="13"/>
      <c r="K45" s="8"/>
      <c r="L45" s="9">
        <v>2</v>
      </c>
      <c r="M45" s="10">
        <v>2</v>
      </c>
      <c r="N45" s="11"/>
      <c r="O45" s="12"/>
      <c r="P45" s="13">
        <v>5</v>
      </c>
      <c r="Q45" s="8" t="s">
        <v>75</v>
      </c>
      <c r="R45" s="149"/>
    </row>
    <row r="46" spans="1:18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49"/>
    </row>
    <row r="47" spans="1:18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49"/>
    </row>
    <row r="48" spans="1:18">
      <c r="A48" s="5"/>
      <c r="B48" s="6"/>
      <c r="C48" s="7"/>
      <c r="D48" s="7"/>
      <c r="E48" s="8"/>
      <c r="F48" s="9"/>
      <c r="G48" s="10"/>
      <c r="H48" s="11"/>
      <c r="I48" s="12"/>
      <c r="J48" s="13"/>
      <c r="K48" s="8"/>
      <c r="L48" s="9"/>
      <c r="M48" s="10"/>
      <c r="N48" s="11"/>
      <c r="O48" s="12"/>
      <c r="P48" s="13"/>
      <c r="Q48" s="8"/>
      <c r="R48" s="149"/>
    </row>
    <row r="49" spans="1:19" ht="15.75" thickBot="1">
      <c r="A49" s="97"/>
      <c r="B49" s="150"/>
      <c r="C49" s="98"/>
      <c r="D49" s="98"/>
      <c r="E49" s="102"/>
      <c r="F49" s="99"/>
      <c r="G49" s="100"/>
      <c r="H49" s="101"/>
      <c r="I49" s="151"/>
      <c r="J49" s="152"/>
      <c r="K49" s="102"/>
      <c r="L49" s="99"/>
      <c r="M49" s="100"/>
      <c r="N49" s="101"/>
      <c r="O49" s="151"/>
      <c r="P49" s="152"/>
      <c r="Q49" s="102"/>
      <c r="R49" s="149"/>
    </row>
    <row r="50" spans="1:19" ht="15.75" thickBot="1">
      <c r="A50" s="87" t="s">
        <v>19</v>
      </c>
      <c r="B50" s="88"/>
      <c r="C50" s="88"/>
      <c r="D50" s="88"/>
      <c r="E50" s="89"/>
      <c r="F50" s="90">
        <f>SUMIFS(F40:F49,$D40:$D49,"=DF")</f>
        <v>4</v>
      </c>
      <c r="G50" s="91">
        <f>SUMIFS(G40:G49,$D40:$D49,"=DF")</f>
        <v>4</v>
      </c>
      <c r="H50" s="92">
        <f>SUMIFS(H40:H49,$D40:$D49,"=DF")</f>
        <v>0</v>
      </c>
      <c r="I50" s="93">
        <f>SUMIFS(I40:I49,$D40:$D49,"=DF")</f>
        <v>0</v>
      </c>
      <c r="J50" s="94">
        <f>SUMIFS(J40:J49,$D40:$D49,"=DF")</f>
        <v>9</v>
      </c>
      <c r="K50" s="95"/>
      <c r="L50" s="90">
        <f>SUMIFS(L40:L49,$D40:$D49,"=DF")</f>
        <v>4</v>
      </c>
      <c r="M50" s="91">
        <f>SUMIFS(M40:M49,$D40:$D49,"=DF")</f>
        <v>4</v>
      </c>
      <c r="N50" s="92">
        <f>SUMIFS(N40:N49,$D40:$D49,"=DF")</f>
        <v>0</v>
      </c>
      <c r="O50" s="93">
        <f>SUMIFS(O40:O49,$D40:$D49,"=DF")</f>
        <v>0</v>
      </c>
      <c r="P50" s="94">
        <f>SUMIFS(P40:P49,$D40:$D49,"=DF")</f>
        <v>9</v>
      </c>
      <c r="Q50" s="96"/>
      <c r="R50" s="96"/>
    </row>
    <row r="51" spans="1:19" ht="15" customHeight="1">
      <c r="A51" s="608" t="s">
        <v>166</v>
      </c>
      <c r="B51" s="608"/>
      <c r="C51" s="608"/>
      <c r="D51" s="608"/>
      <c r="E51" s="608"/>
      <c r="F51" s="608"/>
      <c r="G51" s="608"/>
      <c r="H51" s="608"/>
      <c r="I51" s="608"/>
      <c r="J51" s="608"/>
      <c r="K51" s="608"/>
      <c r="L51" s="239"/>
      <c r="M51" s="240"/>
      <c r="N51" s="241"/>
      <c r="O51" s="242"/>
      <c r="P51" s="243"/>
      <c r="Q51" s="238"/>
    </row>
    <row r="52" spans="1:19" ht="15" customHeight="1">
      <c r="A52" s="608" t="s">
        <v>167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416"/>
      <c r="M52" s="416"/>
      <c r="N52" s="416"/>
      <c r="O52" s="416"/>
      <c r="P52" s="416"/>
      <c r="Q52" s="416"/>
      <c r="R52" s="410"/>
    </row>
    <row r="53" spans="1:19">
      <c r="A53" s="609" t="s">
        <v>168</v>
      </c>
      <c r="B53" s="609"/>
      <c r="C53" s="609"/>
      <c r="D53" s="410"/>
      <c r="E53" s="410"/>
      <c r="K53" s="410"/>
    </row>
    <row r="55" spans="1:19" s="78" customFormat="1">
      <c r="A55" s="231"/>
      <c r="B55" s="228"/>
      <c r="C55" s="228"/>
      <c r="D55" s="228"/>
      <c r="E55" s="228"/>
      <c r="F55" s="24"/>
      <c r="G55" s="25"/>
      <c r="H55" s="26"/>
      <c r="I55" s="27"/>
      <c r="J55" s="28"/>
      <c r="K55" s="228"/>
      <c r="L55" s="24"/>
      <c r="M55" s="25"/>
      <c r="N55" s="26"/>
      <c r="O55" s="27"/>
      <c r="P55" s="28"/>
      <c r="Q55" s="228"/>
      <c r="R55" s="266"/>
      <c r="S55" s="77"/>
    </row>
    <row r="56" spans="1:19">
      <c r="A56" s="614" t="s">
        <v>57</v>
      </c>
      <c r="B56" s="615"/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345"/>
    </row>
    <row r="57" spans="1:19" ht="78.75" customHeight="1">
      <c r="A57" s="616" t="s">
        <v>58</v>
      </c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</row>
    <row r="58" spans="1:19" ht="62.25" customHeight="1">
      <c r="A58" s="605" t="s">
        <v>59</v>
      </c>
      <c r="B58" s="606"/>
      <c r="C58" s="606"/>
      <c r="D58" s="606"/>
      <c r="E58" s="606"/>
      <c r="F58" s="606"/>
      <c r="K58" s="345"/>
      <c r="Q58" s="345"/>
      <c r="R58" s="345"/>
    </row>
    <row r="59" spans="1:19">
      <c r="F59" s="589"/>
      <c r="G59" s="589"/>
      <c r="H59" s="589"/>
      <c r="I59" s="589"/>
      <c r="J59" s="143"/>
      <c r="K59" s="144"/>
      <c r="L59" s="589"/>
      <c r="M59" s="589"/>
      <c r="N59" s="589"/>
      <c r="O59" s="589"/>
    </row>
    <row r="60" spans="1:19">
      <c r="F60" s="139"/>
      <c r="G60" s="140"/>
      <c r="H60" s="141"/>
      <c r="I60" s="142"/>
      <c r="J60" s="589"/>
      <c r="K60" s="589"/>
      <c r="L60" s="139"/>
      <c r="M60" s="140"/>
      <c r="N60" s="141"/>
      <c r="O60" s="142"/>
    </row>
    <row r="61" spans="1:19">
      <c r="F61" s="139"/>
      <c r="G61" s="140"/>
      <c r="H61" s="141"/>
      <c r="I61" s="142"/>
      <c r="J61" s="143"/>
      <c r="K61" s="144"/>
      <c r="L61" s="139"/>
      <c r="M61" s="140"/>
      <c r="N61" s="141"/>
      <c r="O61" s="142"/>
    </row>
    <row r="67" spans="6:18" ht="15.75" thickBot="1"/>
    <row r="68" spans="6:18" ht="15.75" thickBot="1">
      <c r="F68" s="590">
        <f>SUM(F$37:I$37)</f>
        <v>26</v>
      </c>
      <c r="G68" s="591"/>
      <c r="H68" s="591"/>
      <c r="I68" s="592"/>
      <c r="J68" s="594"/>
      <c r="K68" s="612"/>
      <c r="L68" s="613">
        <f>SUM(L$37:O$37)</f>
        <v>26</v>
      </c>
      <c r="M68" s="613"/>
      <c r="N68" s="613"/>
      <c r="O68" s="613"/>
      <c r="P68" s="268"/>
      <c r="Q68" s="269"/>
      <c r="R68" s="270">
        <f>SUMIF($E12:$E49,"=1",R12:R49)</f>
        <v>0</v>
      </c>
    </row>
  </sheetData>
  <mergeCells count="18">
    <mergeCell ref="A51:K51"/>
    <mergeCell ref="A52:K52"/>
    <mergeCell ref="A53:C53"/>
    <mergeCell ref="J60:K60"/>
    <mergeCell ref="F59:I59"/>
    <mergeCell ref="L59:O59"/>
    <mergeCell ref="F68:I68"/>
    <mergeCell ref="J68:K68"/>
    <mergeCell ref="L68:O68"/>
    <mergeCell ref="A56:Q56"/>
    <mergeCell ref="A57:R57"/>
    <mergeCell ref="A58:F58"/>
    <mergeCell ref="L1:P1"/>
    <mergeCell ref="L2:P2"/>
    <mergeCell ref="G7:K7"/>
    <mergeCell ref="E9:M9"/>
    <mergeCell ref="A39:B39"/>
    <mergeCell ref="A4:C4"/>
  </mergeCells>
  <phoneticPr fontId="0" type="noConversion"/>
  <conditionalFormatting sqref="J51">
    <cfRule type="cellIs" dxfId="5" priority="2" operator="greaterThan">
      <formula>30</formula>
    </cfRule>
  </conditionalFormatting>
  <conditionalFormatting sqref="P51">
    <cfRule type="cellIs" dxfId="4" priority="1" operator="greaterThan">
      <formula>30</formula>
    </cfRule>
  </conditionalFormatting>
  <pageMargins left="0.42" right="0.16" top="0.37" bottom="0.63" header="0.18" footer="0.18"/>
  <pageSetup paperSize="9" scale="75" fitToHeight="0" orientation="portrait" horizontalDpi="300" verticalDpi="300" r:id="rId1"/>
  <headerFooter>
    <oddFooter>&amp;LRECTOR,
Prof.univ.dr. Cezar Ionuț SPÎNU&amp;CDECAN,
Conf.univ.dr. Anamaria PREDA&amp;RDIRECTOR DEPARTAMENT,
Prof.univ.dr. Alexandru BOUREANU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75"/>
  <sheetViews>
    <sheetView tabSelected="1" view="pageLayout" topLeftCell="A36" zoomScaleSheetLayoutView="100" workbookViewId="0">
      <selection activeCell="A48" sqref="A48:Q51"/>
    </sheetView>
  </sheetViews>
  <sheetFormatPr defaultColWidth="9.140625" defaultRowHeight="15"/>
  <cols>
    <col min="1" max="1" width="37.140625" style="3" customWidth="1"/>
    <col min="2" max="2" width="10.140625" style="23" customWidth="1"/>
    <col min="3" max="3" width="5.5703125" style="23" customWidth="1"/>
    <col min="4" max="4" width="5.7109375" style="23" customWidth="1"/>
    <col min="5" max="5" width="4.85546875" style="23" customWidth="1"/>
    <col min="6" max="6" width="6.5703125" style="24" customWidth="1"/>
    <col min="7" max="7" width="4.140625" style="25" customWidth="1"/>
    <col min="8" max="8" width="3.85546875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>
      <c r="A1" s="78" t="s">
        <v>0</v>
      </c>
      <c r="B1" s="410"/>
      <c r="C1" s="410"/>
      <c r="L1" s="599" t="s">
        <v>37</v>
      </c>
      <c r="M1" s="600"/>
      <c r="N1" s="600"/>
      <c r="O1" s="600"/>
      <c r="P1" s="600"/>
    </row>
    <row r="2" spans="1:18">
      <c r="A2" s="78" t="s">
        <v>65</v>
      </c>
      <c r="B2" s="410"/>
      <c r="C2" s="410"/>
      <c r="L2" s="599" t="s">
        <v>60</v>
      </c>
      <c r="M2" s="600"/>
      <c r="N2" s="600"/>
      <c r="O2" s="600"/>
      <c r="P2" s="600"/>
    </row>
    <row r="3" spans="1:18">
      <c r="A3" s="78" t="s">
        <v>66</v>
      </c>
      <c r="B3" s="410"/>
      <c r="C3" s="410"/>
    </row>
    <row r="4" spans="1:18">
      <c r="A4" s="607" t="s">
        <v>67</v>
      </c>
      <c r="B4" s="607"/>
      <c r="C4" s="607"/>
    </row>
    <row r="5" spans="1:18" ht="15.75" thickBot="1">
      <c r="A5" t="s">
        <v>68</v>
      </c>
      <c r="B5" s="410"/>
      <c r="C5" s="410"/>
    </row>
    <row r="6" spans="1:18" ht="15.75" thickBot="1">
      <c r="A6" t="s">
        <v>69</v>
      </c>
      <c r="B6" s="410"/>
      <c r="C6" s="410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t="s">
        <v>70</v>
      </c>
      <c r="B7" s="410"/>
      <c r="C7" s="410"/>
      <c r="F7" s="38"/>
      <c r="G7" s="601" t="s">
        <v>30</v>
      </c>
      <c r="H7" s="602"/>
      <c r="I7" s="602"/>
      <c r="J7" s="602"/>
      <c r="K7" s="603"/>
      <c r="L7" s="39"/>
    </row>
    <row r="9" spans="1:18" ht="15.75" thickBot="1">
      <c r="E9" s="604" t="s">
        <v>63</v>
      </c>
      <c r="F9" s="604"/>
      <c r="G9" s="604"/>
      <c r="H9" s="604"/>
      <c r="I9" s="604"/>
      <c r="J9" s="604"/>
      <c r="K9" s="604"/>
      <c r="L9" s="604"/>
      <c r="M9" s="604"/>
    </row>
    <row r="10" spans="1:18" s="50" customFormat="1" ht="75.7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548" t="s">
        <v>169</v>
      </c>
      <c r="B12" s="549" t="s">
        <v>170</v>
      </c>
      <c r="C12" s="550" t="s">
        <v>73</v>
      </c>
      <c r="D12" s="587" t="s">
        <v>74</v>
      </c>
      <c r="E12" s="551">
        <v>1</v>
      </c>
      <c r="F12" s="433">
        <v>1</v>
      </c>
      <c r="G12" s="434">
        <v>1</v>
      </c>
      <c r="H12" s="435"/>
      <c r="I12" s="436"/>
      <c r="J12" s="432">
        <v>3</v>
      </c>
      <c r="K12" s="437" t="s">
        <v>75</v>
      </c>
      <c r="L12" s="425"/>
      <c r="M12" s="426"/>
      <c r="N12" s="427"/>
      <c r="O12" s="428"/>
      <c r="P12" s="429"/>
      <c r="Q12" s="398"/>
      <c r="R12" s="60"/>
    </row>
    <row r="13" spans="1:18">
      <c r="A13" s="501" t="s">
        <v>171</v>
      </c>
      <c r="B13" s="552" t="s">
        <v>172</v>
      </c>
      <c r="C13" s="553" t="s">
        <v>73</v>
      </c>
      <c r="D13" s="554" t="s">
        <v>74</v>
      </c>
      <c r="E13" s="555">
        <v>1</v>
      </c>
      <c r="F13" s="491">
        <v>1</v>
      </c>
      <c r="G13" s="492">
        <v>1</v>
      </c>
      <c r="H13" s="493"/>
      <c r="I13" s="494"/>
      <c r="J13" s="495">
        <v>3</v>
      </c>
      <c r="K13" s="496" t="s">
        <v>75</v>
      </c>
      <c r="L13" s="502"/>
      <c r="M13" s="503"/>
      <c r="N13" s="504"/>
      <c r="O13" s="505"/>
      <c r="P13" s="506"/>
      <c r="Q13" s="400"/>
      <c r="R13" s="60"/>
    </row>
    <row r="14" spans="1:18">
      <c r="A14" s="488" t="s">
        <v>173</v>
      </c>
      <c r="B14" s="552" t="s">
        <v>174</v>
      </c>
      <c r="C14" s="553" t="s">
        <v>78</v>
      </c>
      <c r="D14" s="554" t="s">
        <v>74</v>
      </c>
      <c r="E14" s="555">
        <v>1</v>
      </c>
      <c r="F14" s="491"/>
      <c r="G14" s="492"/>
      <c r="H14" s="493"/>
      <c r="I14" s="494">
        <v>0.5</v>
      </c>
      <c r="J14" s="495">
        <v>2</v>
      </c>
      <c r="K14" s="496" t="s">
        <v>79</v>
      </c>
      <c r="L14" s="502"/>
      <c r="M14" s="503"/>
      <c r="N14" s="504"/>
      <c r="O14" s="505"/>
      <c r="P14" s="506"/>
      <c r="Q14" s="400"/>
      <c r="R14" s="60"/>
    </row>
    <row r="15" spans="1:18">
      <c r="A15" s="556" t="s">
        <v>175</v>
      </c>
      <c r="B15" s="552" t="s">
        <v>176</v>
      </c>
      <c r="C15" s="553" t="s">
        <v>78</v>
      </c>
      <c r="D15" s="554" t="s">
        <v>74</v>
      </c>
      <c r="E15" s="555">
        <v>1</v>
      </c>
      <c r="F15" s="491">
        <v>1</v>
      </c>
      <c r="G15" s="492"/>
      <c r="H15" s="493">
        <v>1</v>
      </c>
      <c r="I15" s="494"/>
      <c r="J15" s="495">
        <v>2</v>
      </c>
      <c r="K15" s="496" t="s">
        <v>75</v>
      </c>
      <c r="L15" s="502"/>
      <c r="M15" s="503"/>
      <c r="N15" s="504"/>
      <c r="O15" s="505"/>
      <c r="P15" s="506"/>
      <c r="Q15" s="400"/>
      <c r="R15" s="60"/>
    </row>
    <row r="16" spans="1:18">
      <c r="A16" s="488" t="s">
        <v>80</v>
      </c>
      <c r="B16" s="552" t="s">
        <v>177</v>
      </c>
      <c r="C16" s="553" t="s">
        <v>82</v>
      </c>
      <c r="D16" s="554" t="s">
        <v>74</v>
      </c>
      <c r="E16" s="555">
        <v>1</v>
      </c>
      <c r="F16" s="491">
        <v>2</v>
      </c>
      <c r="G16" s="492"/>
      <c r="H16" s="493">
        <v>2</v>
      </c>
      <c r="I16" s="494"/>
      <c r="J16" s="495">
        <v>5</v>
      </c>
      <c r="K16" s="496" t="s">
        <v>75</v>
      </c>
      <c r="L16" s="502"/>
      <c r="M16" s="503"/>
      <c r="N16" s="504"/>
      <c r="O16" s="505"/>
      <c r="P16" s="506"/>
      <c r="Q16" s="400"/>
      <c r="R16" s="60"/>
    </row>
    <row r="17" spans="1:18">
      <c r="A17" s="488" t="s">
        <v>178</v>
      </c>
      <c r="B17" s="552" t="s">
        <v>179</v>
      </c>
      <c r="C17" s="553" t="s">
        <v>82</v>
      </c>
      <c r="D17" s="554" t="s">
        <v>74</v>
      </c>
      <c r="E17" s="555">
        <v>1</v>
      </c>
      <c r="F17" s="491">
        <v>1</v>
      </c>
      <c r="G17" s="492"/>
      <c r="H17" s="493">
        <v>2</v>
      </c>
      <c r="I17" s="494"/>
      <c r="J17" s="495">
        <v>3</v>
      </c>
      <c r="K17" s="496" t="s">
        <v>79</v>
      </c>
      <c r="L17" s="502"/>
      <c r="M17" s="503"/>
      <c r="N17" s="504"/>
      <c r="O17" s="505"/>
      <c r="P17" s="506"/>
      <c r="Q17" s="400"/>
      <c r="R17" s="60"/>
    </row>
    <row r="18" spans="1:18">
      <c r="A18" s="501" t="s">
        <v>180</v>
      </c>
      <c r="B18" s="552" t="s">
        <v>181</v>
      </c>
      <c r="C18" s="553" t="s">
        <v>78</v>
      </c>
      <c r="D18" s="554" t="s">
        <v>74</v>
      </c>
      <c r="E18" s="555">
        <v>1</v>
      </c>
      <c r="F18" s="491"/>
      <c r="G18" s="492"/>
      <c r="H18" s="493"/>
      <c r="I18" s="494">
        <v>1</v>
      </c>
      <c r="J18" s="495">
        <v>3</v>
      </c>
      <c r="K18" s="496" t="s">
        <v>79</v>
      </c>
      <c r="L18" s="502"/>
      <c r="M18" s="503"/>
      <c r="N18" s="504"/>
      <c r="O18" s="505"/>
      <c r="P18" s="506"/>
      <c r="Q18" s="400"/>
      <c r="R18" s="60"/>
    </row>
    <row r="19" spans="1:18">
      <c r="A19" s="507" t="s">
        <v>182</v>
      </c>
      <c r="B19" s="552" t="s">
        <v>183</v>
      </c>
      <c r="C19" s="553" t="s">
        <v>82</v>
      </c>
      <c r="D19" s="554" t="s">
        <v>74</v>
      </c>
      <c r="E19" s="555">
        <v>1</v>
      </c>
      <c r="F19" s="491">
        <v>1</v>
      </c>
      <c r="G19" s="492"/>
      <c r="H19" s="493"/>
      <c r="I19" s="494">
        <v>0.5</v>
      </c>
      <c r="J19" s="495">
        <v>2</v>
      </c>
      <c r="K19" s="496" t="s">
        <v>75</v>
      </c>
      <c r="L19" s="502"/>
      <c r="M19" s="503"/>
      <c r="N19" s="504"/>
      <c r="O19" s="505"/>
      <c r="P19" s="506"/>
      <c r="Q19" s="400"/>
      <c r="R19" s="60"/>
    </row>
    <row r="20" spans="1:18">
      <c r="A20" s="509" t="s">
        <v>184</v>
      </c>
      <c r="B20" s="552" t="s">
        <v>185</v>
      </c>
      <c r="C20" s="553" t="s">
        <v>78</v>
      </c>
      <c r="D20" s="554" t="s">
        <v>74</v>
      </c>
      <c r="E20" s="555">
        <v>1</v>
      </c>
      <c r="F20" s="491">
        <v>1</v>
      </c>
      <c r="G20" s="492"/>
      <c r="H20" s="493">
        <v>1</v>
      </c>
      <c r="I20" s="494"/>
      <c r="J20" s="495">
        <v>2</v>
      </c>
      <c r="K20" s="496" t="s">
        <v>79</v>
      </c>
      <c r="L20" s="502"/>
      <c r="M20" s="503"/>
      <c r="N20" s="504"/>
      <c r="O20" s="505"/>
      <c r="P20" s="506"/>
      <c r="Q20" s="400"/>
      <c r="R20" s="60"/>
    </row>
    <row r="21" spans="1:18">
      <c r="A21" s="488" t="s">
        <v>186</v>
      </c>
      <c r="B21" s="552" t="s">
        <v>187</v>
      </c>
      <c r="C21" s="553" t="s">
        <v>82</v>
      </c>
      <c r="D21" s="554" t="s">
        <v>74</v>
      </c>
      <c r="E21" s="555">
        <v>1</v>
      </c>
      <c r="F21" s="491"/>
      <c r="G21" s="492"/>
      <c r="H21" s="493">
        <v>3</v>
      </c>
      <c r="I21" s="494"/>
      <c r="J21" s="495">
        <v>2</v>
      </c>
      <c r="K21" s="496" t="s">
        <v>79</v>
      </c>
      <c r="L21" s="502"/>
      <c r="M21" s="503"/>
      <c r="N21" s="504"/>
      <c r="O21" s="505"/>
      <c r="P21" s="506"/>
      <c r="Q21" s="400"/>
      <c r="R21" s="60"/>
    </row>
    <row r="22" spans="1:18">
      <c r="A22" s="488" t="s">
        <v>188</v>
      </c>
      <c r="B22" s="552" t="s">
        <v>189</v>
      </c>
      <c r="C22" s="553" t="s">
        <v>78</v>
      </c>
      <c r="D22" s="554" t="s">
        <v>96</v>
      </c>
      <c r="E22" s="555">
        <v>1</v>
      </c>
      <c r="F22" s="512">
        <v>1</v>
      </c>
      <c r="G22" s="513"/>
      <c r="H22" s="514">
        <v>1</v>
      </c>
      <c r="I22" s="515"/>
      <c r="J22" s="489">
        <v>3</v>
      </c>
      <c r="K22" s="516" t="s">
        <v>75</v>
      </c>
      <c r="L22" s="502"/>
      <c r="M22" s="503"/>
      <c r="N22" s="504"/>
      <c r="O22" s="505"/>
      <c r="P22" s="506"/>
      <c r="Q22" s="400"/>
      <c r="R22" s="60"/>
    </row>
    <row r="23" spans="1:18">
      <c r="A23" s="557" t="s">
        <v>190</v>
      </c>
      <c r="B23" s="552" t="s">
        <v>191</v>
      </c>
      <c r="C23" s="553" t="s">
        <v>78</v>
      </c>
      <c r="D23" s="554" t="s">
        <v>96</v>
      </c>
      <c r="E23" s="555">
        <v>2</v>
      </c>
      <c r="F23" s="491">
        <v>1</v>
      </c>
      <c r="G23" s="492"/>
      <c r="H23" s="493">
        <v>1</v>
      </c>
      <c r="I23" s="496"/>
      <c r="J23" s="495">
        <v>3</v>
      </c>
      <c r="K23" s="496" t="s">
        <v>75</v>
      </c>
      <c r="L23" s="502"/>
      <c r="M23" s="503"/>
      <c r="N23" s="504"/>
      <c r="O23" s="505"/>
      <c r="P23" s="506"/>
      <c r="Q23" s="400"/>
      <c r="R23" s="60"/>
    </row>
    <row r="24" spans="1:18">
      <c r="A24" s="507" t="s">
        <v>192</v>
      </c>
      <c r="B24" s="552" t="s">
        <v>193</v>
      </c>
      <c r="C24" s="553" t="s">
        <v>78</v>
      </c>
      <c r="D24" s="554" t="s">
        <v>96</v>
      </c>
      <c r="E24" s="555">
        <v>2</v>
      </c>
      <c r="F24" s="491">
        <v>1</v>
      </c>
      <c r="G24" s="492"/>
      <c r="H24" s="493">
        <v>1</v>
      </c>
      <c r="I24" s="496"/>
      <c r="J24" s="495">
        <v>3</v>
      </c>
      <c r="K24" s="496" t="s">
        <v>75</v>
      </c>
      <c r="L24" s="502"/>
      <c r="M24" s="503"/>
      <c r="N24" s="504"/>
      <c r="O24" s="505"/>
      <c r="P24" s="506"/>
      <c r="Q24" s="400"/>
      <c r="R24" s="60"/>
    </row>
    <row r="25" spans="1:18">
      <c r="A25" s="488" t="s">
        <v>80</v>
      </c>
      <c r="B25" s="552" t="s">
        <v>194</v>
      </c>
      <c r="C25" s="553" t="s">
        <v>82</v>
      </c>
      <c r="D25" s="554" t="s">
        <v>74</v>
      </c>
      <c r="E25" s="555">
        <v>1</v>
      </c>
      <c r="F25" s="558"/>
      <c r="G25" s="503"/>
      <c r="H25" s="504"/>
      <c r="I25" s="505"/>
      <c r="J25" s="506"/>
      <c r="K25" s="400"/>
      <c r="L25" s="491">
        <v>2</v>
      </c>
      <c r="M25" s="492"/>
      <c r="N25" s="493">
        <v>2</v>
      </c>
      <c r="O25" s="494"/>
      <c r="P25" s="495">
        <v>8</v>
      </c>
      <c r="Q25" s="496" t="s">
        <v>75</v>
      </c>
      <c r="R25" s="60"/>
    </row>
    <row r="26" spans="1:18">
      <c r="A26" s="488" t="s">
        <v>178</v>
      </c>
      <c r="B26" s="552" t="s">
        <v>195</v>
      </c>
      <c r="C26" s="553" t="s">
        <v>82</v>
      </c>
      <c r="D26" s="554" t="s">
        <v>74</v>
      </c>
      <c r="E26" s="555">
        <v>1</v>
      </c>
      <c r="F26" s="558"/>
      <c r="G26" s="503"/>
      <c r="H26" s="504"/>
      <c r="I26" s="505"/>
      <c r="J26" s="506"/>
      <c r="K26" s="400"/>
      <c r="L26" s="491">
        <v>1</v>
      </c>
      <c r="M26" s="492"/>
      <c r="N26" s="493">
        <v>2</v>
      </c>
      <c r="O26" s="494"/>
      <c r="P26" s="495">
        <v>5</v>
      </c>
      <c r="Q26" s="496" t="s">
        <v>75</v>
      </c>
      <c r="R26" s="60"/>
    </row>
    <row r="27" spans="1:18">
      <c r="A27" s="501" t="s">
        <v>180</v>
      </c>
      <c r="B27" s="552" t="s">
        <v>196</v>
      </c>
      <c r="C27" s="553" t="s">
        <v>78</v>
      </c>
      <c r="D27" s="554" t="s">
        <v>74</v>
      </c>
      <c r="E27" s="555">
        <v>1</v>
      </c>
      <c r="F27" s="559"/>
      <c r="G27" s="528"/>
      <c r="H27" s="529"/>
      <c r="I27" s="530"/>
      <c r="J27" s="531"/>
      <c r="K27" s="247"/>
      <c r="L27" s="491"/>
      <c r="M27" s="492"/>
      <c r="N27" s="493"/>
      <c r="O27" s="494">
        <v>1</v>
      </c>
      <c r="P27" s="495">
        <v>3</v>
      </c>
      <c r="Q27" s="496" t="s">
        <v>79</v>
      </c>
      <c r="R27" s="60"/>
    </row>
    <row r="28" spans="1:18">
      <c r="A28" s="509" t="s">
        <v>184</v>
      </c>
      <c r="B28" s="552" t="s">
        <v>197</v>
      </c>
      <c r="C28" s="553" t="s">
        <v>78</v>
      </c>
      <c r="D28" s="554" t="s">
        <v>74</v>
      </c>
      <c r="E28" s="555">
        <v>1</v>
      </c>
      <c r="F28" s="559"/>
      <c r="G28" s="528"/>
      <c r="H28" s="529"/>
      <c r="I28" s="530"/>
      <c r="J28" s="531"/>
      <c r="K28" s="247"/>
      <c r="L28" s="491">
        <v>1</v>
      </c>
      <c r="M28" s="492"/>
      <c r="N28" s="493">
        <v>1</v>
      </c>
      <c r="O28" s="494"/>
      <c r="P28" s="495">
        <v>4</v>
      </c>
      <c r="Q28" s="496" t="s">
        <v>75</v>
      </c>
      <c r="R28" s="60"/>
    </row>
    <row r="29" spans="1:18">
      <c r="A29" s="488" t="s">
        <v>186</v>
      </c>
      <c r="B29" s="552" t="s">
        <v>198</v>
      </c>
      <c r="C29" s="553" t="s">
        <v>82</v>
      </c>
      <c r="D29" s="554" t="s">
        <v>74</v>
      </c>
      <c r="E29" s="555">
        <v>1</v>
      </c>
      <c r="F29" s="559"/>
      <c r="G29" s="528"/>
      <c r="H29" s="529"/>
      <c r="I29" s="530"/>
      <c r="J29" s="531"/>
      <c r="K29" s="247"/>
      <c r="L29" s="491"/>
      <c r="M29" s="492"/>
      <c r="N29" s="493">
        <v>3</v>
      </c>
      <c r="O29" s="494"/>
      <c r="P29" s="495">
        <v>4</v>
      </c>
      <c r="Q29" s="496" t="s">
        <v>79</v>
      </c>
      <c r="R29" s="60"/>
    </row>
    <row r="30" spans="1:18">
      <c r="A30" s="488" t="s">
        <v>199</v>
      </c>
      <c r="B30" s="552" t="s">
        <v>200</v>
      </c>
      <c r="C30" s="553" t="s">
        <v>78</v>
      </c>
      <c r="D30" s="554" t="s">
        <v>74</v>
      </c>
      <c r="E30" s="555">
        <v>1</v>
      </c>
      <c r="F30" s="560"/>
      <c r="G30" s="561"/>
      <c r="H30" s="562"/>
      <c r="I30" s="563"/>
      <c r="J30" s="564"/>
      <c r="K30" s="247"/>
      <c r="L30" s="491"/>
      <c r="M30" s="492"/>
      <c r="N30" s="493">
        <v>2</v>
      </c>
      <c r="O30" s="494"/>
      <c r="P30" s="495">
        <v>6</v>
      </c>
      <c r="Q30" s="496" t="s">
        <v>79</v>
      </c>
      <c r="R30" s="60"/>
    </row>
    <row r="31" spans="1:18">
      <c r="A31" s="565"/>
      <c r="B31" s="552"/>
      <c r="C31" s="348"/>
      <c r="D31" s="346"/>
      <c r="E31" s="247"/>
      <c r="F31" s="559"/>
      <c r="G31" s="528"/>
      <c r="H31" s="529"/>
      <c r="I31" s="530"/>
      <c r="J31" s="531"/>
      <c r="K31" s="247"/>
      <c r="L31" s="527"/>
      <c r="M31" s="528"/>
      <c r="N31" s="529"/>
      <c r="O31" s="530"/>
      <c r="P31" s="531"/>
      <c r="Q31" s="247"/>
      <c r="R31" s="60"/>
    </row>
    <row r="32" spans="1:18">
      <c r="A32" s="566" t="s">
        <v>201</v>
      </c>
      <c r="B32" s="567"/>
      <c r="C32" s="568"/>
      <c r="D32" s="569"/>
      <c r="E32" s="570"/>
      <c r="F32" s="571"/>
      <c r="G32" s="572"/>
      <c r="H32" s="573"/>
      <c r="I32" s="574"/>
      <c r="J32" s="575"/>
      <c r="K32" s="570"/>
      <c r="L32" s="576"/>
      <c r="M32" s="572"/>
      <c r="N32" s="573"/>
      <c r="O32" s="574"/>
      <c r="P32" s="575">
        <v>10</v>
      </c>
      <c r="Q32" s="570"/>
      <c r="R32" s="60"/>
    </row>
    <row r="33" spans="1:18">
      <c r="A33" s="399"/>
      <c r="B33" s="343"/>
      <c r="C33" s="336"/>
      <c r="D33" s="336"/>
      <c r="E33" s="337"/>
      <c r="F33" s="367"/>
      <c r="G33" s="368"/>
      <c r="H33" s="369"/>
      <c r="I33" s="370"/>
      <c r="J33" s="371"/>
      <c r="K33" s="337"/>
      <c r="L33" s="367"/>
      <c r="M33" s="368"/>
      <c r="N33" s="369"/>
      <c r="O33" s="370"/>
      <c r="P33" s="371"/>
      <c r="Q33" s="337"/>
      <c r="R33" s="60"/>
    </row>
    <row r="34" spans="1:18">
      <c r="A34" s="405"/>
      <c r="B34" s="343"/>
      <c r="C34" s="404"/>
      <c r="D34" s="336"/>
      <c r="E34" s="337"/>
      <c r="F34" s="367"/>
      <c r="G34" s="368"/>
      <c r="H34" s="369"/>
      <c r="I34" s="370"/>
      <c r="J34" s="371"/>
      <c r="K34" s="337"/>
      <c r="L34" s="367"/>
      <c r="M34" s="368"/>
      <c r="N34" s="369"/>
      <c r="O34" s="370"/>
      <c r="P34" s="371"/>
      <c r="Q34" s="337"/>
      <c r="R34" s="60"/>
    </row>
    <row r="35" spans="1:18">
      <c r="A35" s="405"/>
      <c r="B35" s="343"/>
      <c r="C35" s="404"/>
      <c r="D35" s="336"/>
      <c r="E35" s="337"/>
      <c r="F35" s="367"/>
      <c r="G35" s="368"/>
      <c r="H35" s="369"/>
      <c r="I35" s="370"/>
      <c r="J35" s="371"/>
      <c r="K35" s="337"/>
      <c r="L35" s="367"/>
      <c r="M35" s="368"/>
      <c r="N35" s="369"/>
      <c r="O35" s="370"/>
      <c r="P35" s="371"/>
      <c r="Q35" s="337"/>
      <c r="R35" s="60"/>
    </row>
    <row r="36" spans="1:18">
      <c r="A36" s="405"/>
      <c r="B36" s="343"/>
      <c r="C36" s="404"/>
      <c r="D36" s="336"/>
      <c r="E36" s="337"/>
      <c r="F36" s="367"/>
      <c r="G36" s="368"/>
      <c r="H36" s="369"/>
      <c r="I36" s="370"/>
      <c r="J36" s="371"/>
      <c r="K36" s="337"/>
      <c r="L36" s="367"/>
      <c r="M36" s="368"/>
      <c r="N36" s="369"/>
      <c r="O36" s="370"/>
      <c r="P36" s="371"/>
      <c r="Q36" s="337"/>
      <c r="R36" s="60"/>
    </row>
    <row r="37" spans="1:18">
      <c r="A37" s="405"/>
      <c r="B37" s="343"/>
      <c r="C37" s="404"/>
      <c r="D37" s="336"/>
      <c r="E37" s="337"/>
      <c r="F37" s="367"/>
      <c r="G37" s="368"/>
      <c r="H37" s="369"/>
      <c r="I37" s="370"/>
      <c r="J37" s="371"/>
      <c r="K37" s="337"/>
      <c r="L37" s="367"/>
      <c r="M37" s="368"/>
      <c r="N37" s="369"/>
      <c r="O37" s="370"/>
      <c r="P37" s="371"/>
      <c r="Q37" s="337"/>
      <c r="R37" s="60"/>
    </row>
    <row r="38" spans="1:18">
      <c r="A38" s="399"/>
      <c r="B38" s="343"/>
      <c r="C38" s="336"/>
      <c r="D38" s="336"/>
      <c r="E38" s="337"/>
      <c r="F38" s="367"/>
      <c r="G38" s="368"/>
      <c r="H38" s="369"/>
      <c r="I38" s="370"/>
      <c r="J38" s="371"/>
      <c r="K38" s="337"/>
      <c r="L38" s="367"/>
      <c r="M38" s="368"/>
      <c r="N38" s="369"/>
      <c r="O38" s="370"/>
      <c r="P38" s="371"/>
      <c r="Q38" s="337"/>
      <c r="R38" s="60"/>
    </row>
    <row r="39" spans="1:18">
      <c r="A39" s="399"/>
      <c r="B39" s="343"/>
      <c r="C39" s="336"/>
      <c r="D39" s="336"/>
      <c r="E39" s="337"/>
      <c r="F39" s="367"/>
      <c r="G39" s="368"/>
      <c r="H39" s="369"/>
      <c r="I39" s="370"/>
      <c r="J39" s="371"/>
      <c r="K39" s="337"/>
      <c r="L39" s="367"/>
      <c r="M39" s="368"/>
      <c r="N39" s="369"/>
      <c r="O39" s="370"/>
      <c r="P39" s="371"/>
      <c r="Q39" s="337"/>
      <c r="R39" s="60"/>
    </row>
    <row r="40" spans="1:18">
      <c r="A40" s="403"/>
      <c r="B40" s="343"/>
      <c r="C40" s="336"/>
      <c r="D40" s="336"/>
      <c r="E40" s="337"/>
      <c r="F40" s="367"/>
      <c r="G40" s="368"/>
      <c r="H40" s="369"/>
      <c r="I40" s="370"/>
      <c r="J40" s="371"/>
      <c r="K40" s="337"/>
      <c r="L40" s="367"/>
      <c r="M40" s="368"/>
      <c r="N40" s="369"/>
      <c r="O40" s="370"/>
      <c r="P40" s="371"/>
      <c r="Q40" s="337"/>
      <c r="R40" s="60"/>
    </row>
    <row r="41" spans="1:18">
      <c r="A41" s="406"/>
      <c r="B41" s="336"/>
      <c r="C41" s="336"/>
      <c r="D41" s="336"/>
      <c r="E41" s="336"/>
      <c r="F41" s="407"/>
      <c r="G41" s="368"/>
      <c r="H41" s="369"/>
      <c r="I41" s="408"/>
      <c r="J41" s="409"/>
      <c r="K41" s="336"/>
      <c r="L41" s="407"/>
      <c r="M41" s="368"/>
      <c r="N41" s="369"/>
      <c r="O41" s="408"/>
      <c r="P41" s="409"/>
      <c r="Q41" s="336"/>
      <c r="R41" s="60"/>
    </row>
    <row r="42" spans="1:18">
      <c r="A42" s="363"/>
      <c r="B42" s="336"/>
      <c r="C42" s="336"/>
      <c r="D42" s="336"/>
      <c r="E42" s="336"/>
      <c r="F42" s="407"/>
      <c r="G42" s="368"/>
      <c r="H42" s="369"/>
      <c r="I42" s="408"/>
      <c r="J42" s="409"/>
      <c r="K42" s="336"/>
      <c r="L42" s="407"/>
      <c r="M42" s="368"/>
      <c r="N42" s="369"/>
      <c r="O42" s="408"/>
      <c r="P42" s="409"/>
      <c r="Q42" s="336"/>
      <c r="R42" s="60"/>
    </row>
    <row r="43" spans="1:18" ht="15.75" thickBot="1">
      <c r="A43" s="5"/>
      <c r="B43" s="6"/>
      <c r="C43" s="7"/>
      <c r="D43" s="7"/>
      <c r="E43" s="8"/>
      <c r="F43" s="9"/>
      <c r="G43" s="10"/>
      <c r="H43" s="11"/>
      <c r="I43" s="12"/>
      <c r="J43" s="13"/>
      <c r="K43" s="8"/>
      <c r="L43" s="9"/>
      <c r="M43" s="10"/>
      <c r="N43" s="11"/>
      <c r="O43" s="12"/>
      <c r="P43" s="13"/>
      <c r="Q43" s="8"/>
      <c r="R43" s="60"/>
    </row>
    <row r="44" spans="1:18" ht="15.75" thickBot="1">
      <c r="A44" s="61" t="s">
        <v>19</v>
      </c>
      <c r="B44" s="62"/>
      <c r="C44" s="62"/>
      <c r="D44" s="62"/>
      <c r="E44" s="63"/>
      <c r="F44" s="64">
        <f>SUMIFS(F12:F43,$E12:$E43,"=1")</f>
        <v>9</v>
      </c>
      <c r="G44" s="65">
        <f>SUMIFS(G12:G43,$E12:$E43,"=1")</f>
        <v>2</v>
      </c>
      <c r="H44" s="66">
        <f>SUMIFS(H12:H43,$E12:$E43,"=1")</f>
        <v>10</v>
      </c>
      <c r="I44" s="67">
        <f>SUMIFS(I12:I43,$E12:$E43,"=1")</f>
        <v>2</v>
      </c>
      <c r="J44" s="68">
        <f>SUMIFS(J12:J43,$E12:$E43,"=1")+SUMIFS(J12:J43,$D12:$D43,"=DO",$E12:$E43,"=2")</f>
        <v>30</v>
      </c>
      <c r="K44" s="63"/>
      <c r="L44" s="64">
        <f>SUMIFS(L12:L43,$E12:$E43,"=1")</f>
        <v>4</v>
      </c>
      <c r="M44" s="65">
        <f>SUMIFS(M12:M43,$E12:$E43,"=1")</f>
        <v>0</v>
      </c>
      <c r="N44" s="66">
        <f>SUMIFS(N12:N43,$E12:$E43,"=1")</f>
        <v>10</v>
      </c>
      <c r="O44" s="67">
        <f>SUMIFS(O12:O43,$E12:$E43,"=1")</f>
        <v>1</v>
      </c>
      <c r="P44" s="68">
        <f>SUMIFS(P12:P43,$E12:$E43,"=1")+SUMIFS(P12:P43,$D12:$D43,"=DO",$E12:$E43,"=2")</f>
        <v>30</v>
      </c>
      <c r="Q44" s="63"/>
      <c r="R44" s="263"/>
    </row>
    <row r="45" spans="1:18" ht="15.75" thickBot="1">
      <c r="A45" s="6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65"/>
    </row>
    <row r="46" spans="1:18" ht="15" customHeight="1" thickBot="1">
      <c r="A46" s="610" t="s">
        <v>38</v>
      </c>
      <c r="B46" s="611"/>
      <c r="C46" s="70"/>
      <c r="D46" s="70"/>
      <c r="E46" s="70"/>
      <c r="F46" s="71"/>
      <c r="G46" s="72"/>
      <c r="H46" s="73"/>
      <c r="I46" s="74"/>
      <c r="J46" s="75"/>
      <c r="K46" s="70"/>
      <c r="L46" s="71"/>
      <c r="M46" s="72"/>
      <c r="N46" s="73"/>
      <c r="O46" s="74"/>
      <c r="P46" s="75"/>
      <c r="Q46" s="70"/>
      <c r="R46" s="76"/>
    </row>
    <row r="47" spans="1:18" ht="15.75" thickBot="1">
      <c r="A47" s="577" t="s">
        <v>202</v>
      </c>
      <c r="B47" s="485" t="s">
        <v>203</v>
      </c>
      <c r="C47" s="578" t="s">
        <v>78</v>
      </c>
      <c r="D47" s="579" t="s">
        <v>73</v>
      </c>
      <c r="E47" s="580">
        <v>0</v>
      </c>
      <c r="F47" s="581">
        <v>1</v>
      </c>
      <c r="G47" s="582">
        <v>1</v>
      </c>
      <c r="H47" s="583"/>
      <c r="I47" s="584"/>
      <c r="J47" s="585">
        <v>2</v>
      </c>
      <c r="K47" s="586" t="s">
        <v>75</v>
      </c>
      <c r="L47" s="479"/>
      <c r="M47" s="480"/>
      <c r="N47" s="481"/>
      <c r="O47" s="482"/>
      <c r="P47" s="483"/>
      <c r="Q47" s="402"/>
      <c r="R47" s="60"/>
    </row>
    <row r="48" spans="1:18" ht="30.75" thickBot="1">
      <c r="A48" s="248" t="s">
        <v>220</v>
      </c>
      <c r="B48" s="485" t="s">
        <v>215</v>
      </c>
      <c r="C48" s="245" t="s">
        <v>82</v>
      </c>
      <c r="D48" s="245" t="s">
        <v>73</v>
      </c>
      <c r="E48" s="246">
        <v>1</v>
      </c>
      <c r="F48" s="9"/>
      <c r="G48" s="10"/>
      <c r="H48" s="11"/>
      <c r="I48" s="12">
        <v>3</v>
      </c>
      <c r="J48" s="13">
        <v>3</v>
      </c>
      <c r="K48" s="246" t="s">
        <v>212</v>
      </c>
      <c r="L48" s="9"/>
      <c r="M48" s="10"/>
      <c r="N48" s="11"/>
      <c r="O48" s="12"/>
      <c r="P48" s="13"/>
      <c r="Q48" s="246"/>
      <c r="R48" s="299"/>
    </row>
    <row r="49" spans="1:19" ht="15.75" thickBot="1">
      <c r="A49" s="248" t="s">
        <v>213</v>
      </c>
      <c r="B49" s="485" t="s">
        <v>216</v>
      </c>
      <c r="C49" s="245" t="s">
        <v>89</v>
      </c>
      <c r="D49" s="245" t="s">
        <v>73</v>
      </c>
      <c r="E49" s="246">
        <v>1</v>
      </c>
      <c r="F49" s="22"/>
      <c r="G49" s="17"/>
      <c r="H49" s="18"/>
      <c r="I49" s="19"/>
      <c r="J49" s="20"/>
      <c r="K49" s="15"/>
      <c r="L49" s="22">
        <v>1</v>
      </c>
      <c r="M49" s="17">
        <v>1</v>
      </c>
      <c r="N49" s="18"/>
      <c r="O49" s="19"/>
      <c r="P49" s="20">
        <v>3</v>
      </c>
      <c r="Q49" s="15" t="s">
        <v>212</v>
      </c>
      <c r="R49" s="300"/>
    </row>
    <row r="50" spans="1:19" s="78" customFormat="1" ht="15.75" thickBot="1">
      <c r="A50" s="624" t="s">
        <v>214</v>
      </c>
      <c r="B50" s="485" t="s">
        <v>217</v>
      </c>
      <c r="C50" s="245" t="s">
        <v>82</v>
      </c>
      <c r="D50" s="245" t="s">
        <v>73</v>
      </c>
      <c r="E50" s="246">
        <v>1</v>
      </c>
      <c r="F50" s="16">
        <v>1</v>
      </c>
      <c r="G50" s="17">
        <v>1</v>
      </c>
      <c r="H50" s="18"/>
      <c r="I50" s="19"/>
      <c r="J50" s="13">
        <v>2</v>
      </c>
      <c r="K50" s="8" t="s">
        <v>212</v>
      </c>
      <c r="L50" s="16"/>
      <c r="M50" s="17"/>
      <c r="N50" s="18"/>
      <c r="O50" s="19"/>
      <c r="P50" s="13"/>
      <c r="Q50" s="8"/>
      <c r="R50" s="301"/>
      <c r="S50" s="77"/>
    </row>
    <row r="51" spans="1:19" ht="27.75" customHeight="1">
      <c r="A51" s="79" t="s">
        <v>221</v>
      </c>
      <c r="B51" s="485" t="s">
        <v>218</v>
      </c>
      <c r="C51" s="245" t="s">
        <v>82</v>
      </c>
      <c r="D51" s="245" t="s">
        <v>73</v>
      </c>
      <c r="E51" s="246">
        <v>1</v>
      </c>
      <c r="F51" s="22"/>
      <c r="G51" s="17"/>
      <c r="H51" s="18"/>
      <c r="I51" s="19"/>
      <c r="J51" s="20"/>
      <c r="K51" s="15"/>
      <c r="L51" s="16"/>
      <c r="M51" s="17"/>
      <c r="N51" s="18"/>
      <c r="O51" s="19">
        <v>3</v>
      </c>
      <c r="P51" s="13">
        <v>2</v>
      </c>
      <c r="Q51" s="8" t="s">
        <v>212</v>
      </c>
      <c r="R51" s="8"/>
    </row>
    <row r="52" spans="1:19">
      <c r="A52" s="79"/>
      <c r="B52" s="80"/>
      <c r="C52" s="81"/>
      <c r="D52" s="81"/>
      <c r="E52" s="82"/>
      <c r="F52" s="22"/>
      <c r="G52" s="17"/>
      <c r="H52" s="18"/>
      <c r="I52" s="19"/>
      <c r="J52" s="20"/>
      <c r="K52" s="15"/>
      <c r="L52" s="16"/>
      <c r="M52" s="17"/>
      <c r="N52" s="18"/>
      <c r="O52" s="19"/>
      <c r="P52" s="13"/>
      <c r="Q52" s="8"/>
      <c r="R52" s="8"/>
    </row>
    <row r="53" spans="1:19">
      <c r="A53" s="79"/>
      <c r="B53" s="80"/>
      <c r="C53" s="81"/>
      <c r="D53" s="81"/>
      <c r="E53" s="82"/>
      <c r="F53" s="22"/>
      <c r="G53" s="17"/>
      <c r="H53" s="18"/>
      <c r="I53" s="19"/>
      <c r="J53" s="20"/>
      <c r="K53" s="15"/>
      <c r="L53" s="16"/>
      <c r="M53" s="17"/>
      <c r="N53" s="18"/>
      <c r="O53" s="19"/>
      <c r="P53" s="13"/>
      <c r="Q53" s="8"/>
      <c r="R53" s="8"/>
    </row>
    <row r="54" spans="1:19">
      <c r="A54" s="79"/>
      <c r="B54" s="80"/>
      <c r="C54" s="81"/>
      <c r="D54" s="81"/>
      <c r="E54" s="82"/>
      <c r="F54" s="22"/>
      <c r="G54" s="17"/>
      <c r="H54" s="18"/>
      <c r="I54" s="19"/>
      <c r="J54" s="20"/>
      <c r="K54" s="15"/>
      <c r="L54" s="16"/>
      <c r="M54" s="17"/>
      <c r="N54" s="18"/>
      <c r="O54" s="19"/>
      <c r="P54" s="13"/>
      <c r="Q54" s="8"/>
      <c r="R54" s="8"/>
    </row>
    <row r="55" spans="1:19">
      <c r="A55" s="79"/>
      <c r="B55" s="80"/>
      <c r="C55" s="81"/>
      <c r="D55" s="81"/>
      <c r="E55" s="82"/>
      <c r="F55" s="22"/>
      <c r="G55" s="17"/>
      <c r="H55" s="18"/>
      <c r="I55" s="19"/>
      <c r="J55" s="20"/>
      <c r="K55" s="15"/>
      <c r="L55" s="16"/>
      <c r="M55" s="17"/>
      <c r="N55" s="18"/>
      <c r="O55" s="19"/>
      <c r="P55" s="13"/>
      <c r="Q55" s="8"/>
      <c r="R55" s="8"/>
    </row>
    <row r="56" spans="1:19" ht="15.75" thickBot="1">
      <c r="A56" s="83"/>
      <c r="B56" s="84"/>
      <c r="C56" s="85"/>
      <c r="D56" s="85"/>
      <c r="E56" s="86"/>
      <c r="F56" s="22"/>
      <c r="G56" s="17"/>
      <c r="H56" s="18"/>
      <c r="I56" s="19"/>
      <c r="J56" s="20"/>
      <c r="K56" s="15"/>
      <c r="L56" s="16"/>
      <c r="M56" s="17"/>
      <c r="N56" s="18"/>
      <c r="O56" s="19"/>
      <c r="P56" s="13"/>
      <c r="Q56" s="8"/>
      <c r="R56" s="8"/>
    </row>
    <row r="57" spans="1:19" ht="15" customHeight="1" thickBot="1">
      <c r="A57" s="87" t="s">
        <v>19</v>
      </c>
      <c r="B57" s="88"/>
      <c r="C57" s="88"/>
      <c r="D57" s="88"/>
      <c r="E57" s="89"/>
      <c r="F57" s="90">
        <f>SUMIFS(F47:F56,$D47:$D56,"=DF")</f>
        <v>2</v>
      </c>
      <c r="G57" s="91">
        <f>SUMIFS(G47:G56,$D47:$D56,"=DF")</f>
        <v>2</v>
      </c>
      <c r="H57" s="92">
        <f>SUMIFS(H47:H56,$D47:$D56,"=DF")</f>
        <v>0</v>
      </c>
      <c r="I57" s="93">
        <f>SUMIFS(I47:I56,$D47:$D56,"=DF")</f>
        <v>3</v>
      </c>
      <c r="J57" s="94">
        <f>SUMIFS(J47:J56,$D47:$D56,"=DF")</f>
        <v>7</v>
      </c>
      <c r="K57" s="95"/>
      <c r="L57" s="90">
        <f>SUMIFS(L47:L56,$D47:$D56,"=DF")</f>
        <v>1</v>
      </c>
      <c r="M57" s="91">
        <f>SUMIFS(M47:M56,$D47:$D56,"=DF")</f>
        <v>1</v>
      </c>
      <c r="N57" s="92">
        <f>SUMIFS(N47:N56,$D47:$D56,"=DF")</f>
        <v>0</v>
      </c>
      <c r="O57" s="93">
        <f>SUMIFS(O47:O56,$D47:$D56,"=DF")</f>
        <v>3</v>
      </c>
      <c r="P57" s="94">
        <f>SUMIFS(P47:P56,$D47:$D56,"=DF")</f>
        <v>5</v>
      </c>
      <c r="Q57" s="96"/>
      <c r="R57" s="96"/>
    </row>
    <row r="58" spans="1:19">
      <c r="A58" s="237"/>
      <c r="B58" s="238"/>
      <c r="C58" s="238"/>
      <c r="D58" s="238"/>
      <c r="E58" s="238"/>
      <c r="F58" s="239"/>
      <c r="G58" s="240"/>
      <c r="H58" s="241"/>
      <c r="I58" s="242"/>
      <c r="J58" s="243"/>
      <c r="K58" s="238"/>
      <c r="L58" s="239"/>
      <c r="M58" s="240"/>
      <c r="N58" s="241"/>
      <c r="O58" s="242"/>
      <c r="P58" s="243"/>
      <c r="Q58" s="238"/>
    </row>
    <row r="59" spans="1:19" ht="15" customHeight="1">
      <c r="A59" s="608" t="s">
        <v>204</v>
      </c>
      <c r="B59" s="608"/>
      <c r="C59" s="608"/>
      <c r="D59" s="29"/>
      <c r="E59" s="29"/>
      <c r="J59" s="233"/>
      <c r="K59" s="29"/>
      <c r="P59" s="233"/>
      <c r="Q59" s="29"/>
      <c r="R59" s="29"/>
    </row>
    <row r="60" spans="1:19">
      <c r="A60" s="609" t="s">
        <v>168</v>
      </c>
      <c r="B60" s="609"/>
      <c r="C60" s="609"/>
    </row>
    <row r="63" spans="1:19">
      <c r="A63" s="614" t="s">
        <v>57</v>
      </c>
      <c r="B63" s="615"/>
      <c r="C63" s="615"/>
      <c r="D63" s="615"/>
      <c r="E63" s="615"/>
      <c r="F63" s="615"/>
      <c r="G63" s="615"/>
      <c r="H63" s="615"/>
      <c r="I63" s="615"/>
      <c r="J63" s="615"/>
      <c r="K63" s="615"/>
      <c r="L63" s="615"/>
      <c r="M63" s="615"/>
      <c r="N63" s="615"/>
      <c r="O63" s="615"/>
      <c r="P63" s="615"/>
      <c r="Q63" s="615"/>
      <c r="R63" s="345"/>
    </row>
    <row r="64" spans="1:19" ht="77.25" customHeight="1">
      <c r="A64" s="616" t="s">
        <v>58</v>
      </c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06"/>
      <c r="M64" s="606"/>
      <c r="N64" s="606"/>
      <c r="O64" s="606"/>
      <c r="P64" s="606"/>
      <c r="Q64" s="606"/>
      <c r="R64" s="606"/>
    </row>
    <row r="65" spans="1:18" ht="67.5" customHeight="1">
      <c r="A65" s="605" t="s">
        <v>59</v>
      </c>
      <c r="B65" s="606"/>
      <c r="C65" s="606"/>
      <c r="D65" s="606"/>
      <c r="E65" s="606"/>
      <c r="F65" s="606"/>
      <c r="K65" s="345"/>
      <c r="Q65" s="345"/>
      <c r="R65" s="345"/>
    </row>
    <row r="74" spans="1:18" ht="15.75" thickBot="1"/>
    <row r="75" spans="1:18" ht="15.75" thickBot="1">
      <c r="F75" s="590">
        <f>SUM(F44:I44)</f>
        <v>23</v>
      </c>
      <c r="G75" s="591"/>
      <c r="H75" s="591"/>
      <c r="I75" s="592"/>
      <c r="J75" s="594"/>
      <c r="K75" s="612"/>
      <c r="L75" s="590">
        <f>SUM(L44:O44)</f>
        <v>15</v>
      </c>
      <c r="M75" s="591"/>
      <c r="N75" s="591"/>
      <c r="O75" s="592"/>
      <c r="P75" s="268"/>
      <c r="Q75" s="269"/>
      <c r="R75" s="271">
        <f>SUMIF($E12:$E56,"=1",R12:R56)</f>
        <v>0</v>
      </c>
    </row>
  </sheetData>
  <mergeCells count="14">
    <mergeCell ref="F75:I75"/>
    <mergeCell ref="L75:O75"/>
    <mergeCell ref="J75:K75"/>
    <mergeCell ref="A46:B46"/>
    <mergeCell ref="L1:P1"/>
    <mergeCell ref="L2:P2"/>
    <mergeCell ref="G7:K7"/>
    <mergeCell ref="E9:M9"/>
    <mergeCell ref="A63:Q63"/>
    <mergeCell ref="A64:R64"/>
    <mergeCell ref="A65:F65"/>
    <mergeCell ref="A4:C4"/>
    <mergeCell ref="A59:C59"/>
    <mergeCell ref="A60:C60"/>
  </mergeCells>
  <phoneticPr fontId="4" type="noConversion"/>
  <conditionalFormatting sqref="J58">
    <cfRule type="cellIs" dxfId="3" priority="2" operator="greaterThan">
      <formula>30</formula>
    </cfRule>
  </conditionalFormatting>
  <conditionalFormatting sqref="P58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75" fitToHeight="0" orientation="portrait" horizontalDpi="300" verticalDpi="300" r:id="rId1"/>
  <headerFooter alignWithMargins="0">
    <oddFooter>&amp;LRECTOR,
Prof.univ.dr. Cezar Ionuț SPÎNU&amp;CDECAN,
Conf.univ.dr. Anamaria PREDA&amp;RDIRECTOR DEPARTAMENT,
Prof.univ.dr. Alexandru BOUREANU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69"/>
  <sheetViews>
    <sheetView view="pageBreakPreview" zoomScaleSheetLayoutView="100" workbookViewId="0">
      <selection activeCell="A13" sqref="A13"/>
    </sheetView>
  </sheetViews>
  <sheetFormatPr defaultColWidth="9.140625" defaultRowHeight="1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5703125" style="23" hidden="1" customWidth="1"/>
    <col min="19" max="19" width="9.140625" style="30"/>
    <col min="20" max="16384" width="9.140625" style="31"/>
  </cols>
  <sheetData>
    <row r="1" spans="1:18">
      <c r="A1" s="2" t="s">
        <v>0</v>
      </c>
      <c r="L1" s="599" t="s">
        <v>37</v>
      </c>
      <c r="M1" s="600"/>
      <c r="N1" s="600"/>
      <c r="O1" s="600"/>
      <c r="P1" s="600"/>
    </row>
    <row r="2" spans="1:18">
      <c r="A2" s="2" t="s">
        <v>33</v>
      </c>
      <c r="L2" s="599" t="s">
        <v>60</v>
      </c>
      <c r="M2" s="600"/>
      <c r="N2" s="600"/>
      <c r="O2" s="600"/>
      <c r="P2" s="600"/>
    </row>
    <row r="3" spans="1:18">
      <c r="A3" s="2" t="s">
        <v>34</v>
      </c>
    </row>
    <row r="4" spans="1:18">
      <c r="A4" s="3" t="s">
        <v>41</v>
      </c>
    </row>
    <row r="5" spans="1:18" ht="15.75" thickBot="1">
      <c r="A5" s="3" t="s">
        <v>42</v>
      </c>
    </row>
    <row r="6" spans="1:18" ht="15.75" thickBot="1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>
      <c r="A7" s="3" t="s">
        <v>44</v>
      </c>
      <c r="F7" s="38"/>
      <c r="G7" s="601" t="s">
        <v>30</v>
      </c>
      <c r="H7" s="602"/>
      <c r="I7" s="602"/>
      <c r="J7" s="602"/>
      <c r="K7" s="603"/>
      <c r="L7" s="39"/>
    </row>
    <row r="9" spans="1:18" ht="15.75" thickBot="1">
      <c r="E9" s="604" t="s">
        <v>64</v>
      </c>
      <c r="F9" s="604"/>
      <c r="G9" s="604"/>
      <c r="H9" s="604"/>
      <c r="I9" s="604"/>
      <c r="J9" s="604"/>
      <c r="K9" s="604"/>
      <c r="L9" s="604"/>
      <c r="M9" s="604"/>
    </row>
    <row r="10" spans="1:18" s="50" customFormat="1" ht="80.25" customHeight="1" thickBot="1">
      <c r="A10" s="40" t="s">
        <v>1</v>
      </c>
      <c r="B10" s="41" t="s">
        <v>2</v>
      </c>
      <c r="C10" s="42" t="s">
        <v>55</v>
      </c>
      <c r="D10" s="42" t="s">
        <v>54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 t="s">
        <v>45</v>
      </c>
    </row>
    <row r="11" spans="1:18" ht="15.75" thickBot="1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>
      <c r="A12" s="354"/>
      <c r="B12" s="355"/>
      <c r="C12" s="356"/>
      <c r="D12" s="356"/>
      <c r="E12" s="357"/>
      <c r="F12" s="358"/>
      <c r="G12" s="359"/>
      <c r="H12" s="360"/>
      <c r="I12" s="361"/>
      <c r="J12" s="362"/>
      <c r="K12" s="357"/>
      <c r="L12" s="358"/>
      <c r="M12" s="359"/>
      <c r="N12" s="360"/>
      <c r="O12" s="361"/>
      <c r="P12" s="362"/>
      <c r="Q12" s="357"/>
      <c r="R12" s="60"/>
    </row>
    <row r="13" spans="1:18">
      <c r="A13" s="363"/>
      <c r="B13" s="364"/>
      <c r="C13" s="365"/>
      <c r="D13" s="365"/>
      <c r="E13" s="366"/>
      <c r="F13" s="367"/>
      <c r="G13" s="368"/>
      <c r="H13" s="369"/>
      <c r="I13" s="370"/>
      <c r="J13" s="371"/>
      <c r="K13" s="366"/>
      <c r="L13" s="372"/>
      <c r="M13" s="368"/>
      <c r="N13" s="373"/>
      <c r="O13" s="370"/>
      <c r="P13" s="364"/>
      <c r="Q13" s="366"/>
      <c r="R13" s="60"/>
    </row>
    <row r="14" spans="1:18">
      <c r="A14" s="363"/>
      <c r="B14" s="364"/>
      <c r="C14" s="365"/>
      <c r="D14" s="365"/>
      <c r="E14" s="366"/>
      <c r="F14" s="367"/>
      <c r="G14" s="368"/>
      <c r="H14" s="369"/>
      <c r="I14" s="370"/>
      <c r="J14" s="371"/>
      <c r="K14" s="366"/>
      <c r="L14" s="374"/>
      <c r="M14" s="375"/>
      <c r="N14" s="376"/>
      <c r="O14" s="377"/>
      <c r="P14" s="378"/>
      <c r="Q14" s="379"/>
      <c r="R14" s="60"/>
    </row>
    <row r="15" spans="1:18">
      <c r="A15" s="363"/>
      <c r="B15" s="364"/>
      <c r="C15" s="365"/>
      <c r="D15" s="365"/>
      <c r="E15" s="366"/>
      <c r="F15" s="367"/>
      <c r="G15" s="368"/>
      <c r="H15" s="369"/>
      <c r="I15" s="370"/>
      <c r="J15" s="371"/>
      <c r="K15" s="366"/>
      <c r="L15" s="367"/>
      <c r="M15" s="368"/>
      <c r="N15" s="369"/>
      <c r="O15" s="370"/>
      <c r="P15" s="371"/>
      <c r="Q15" s="366"/>
      <c r="R15" s="60"/>
    </row>
    <row r="16" spans="1:18">
      <c r="A16" s="363"/>
      <c r="B16" s="364"/>
      <c r="C16" s="365"/>
      <c r="D16" s="365"/>
      <c r="E16" s="366"/>
      <c r="F16" s="367"/>
      <c r="G16" s="368"/>
      <c r="H16" s="369"/>
      <c r="I16" s="370"/>
      <c r="J16" s="371"/>
      <c r="K16" s="366"/>
      <c r="L16" s="380"/>
      <c r="M16" s="381"/>
      <c r="N16" s="381"/>
      <c r="O16" s="382"/>
      <c r="P16" s="383"/>
      <c r="Q16" s="382"/>
      <c r="R16" s="60"/>
    </row>
    <row r="17" spans="1:18">
      <c r="A17" s="363"/>
      <c r="B17" s="364"/>
      <c r="C17" s="365"/>
      <c r="D17" s="365"/>
      <c r="E17" s="366"/>
      <c r="F17" s="367"/>
      <c r="G17" s="368"/>
      <c r="H17" s="369"/>
      <c r="I17" s="370"/>
      <c r="J17" s="371"/>
      <c r="K17" s="366"/>
      <c r="L17" s="367"/>
      <c r="M17" s="368"/>
      <c r="N17" s="369"/>
      <c r="O17" s="370"/>
      <c r="P17" s="371"/>
      <c r="Q17" s="366"/>
      <c r="R17" s="60"/>
    </row>
    <row r="18" spans="1:18">
      <c r="A18" s="363"/>
      <c r="B18" s="364"/>
      <c r="C18" s="365"/>
      <c r="D18" s="365"/>
      <c r="E18" s="366"/>
      <c r="F18" s="367"/>
      <c r="G18" s="368"/>
      <c r="H18" s="369"/>
      <c r="I18" s="370"/>
      <c r="J18" s="371"/>
      <c r="K18" s="366"/>
      <c r="L18" s="380"/>
      <c r="M18" s="381"/>
      <c r="N18" s="381"/>
      <c r="O18" s="382"/>
      <c r="P18" s="383"/>
      <c r="Q18" s="382"/>
      <c r="R18" s="60"/>
    </row>
    <row r="19" spans="1:18">
      <c r="A19" s="363"/>
      <c r="B19" s="364"/>
      <c r="C19" s="365"/>
      <c r="D19" s="365"/>
      <c r="E19" s="366"/>
      <c r="F19" s="367"/>
      <c r="G19" s="368"/>
      <c r="H19" s="369"/>
      <c r="I19" s="370"/>
      <c r="J19" s="371"/>
      <c r="K19" s="366"/>
      <c r="L19" s="367"/>
      <c r="M19" s="368"/>
      <c r="N19" s="369"/>
      <c r="O19" s="370"/>
      <c r="P19" s="371"/>
      <c r="Q19" s="366"/>
      <c r="R19" s="60"/>
    </row>
    <row r="20" spans="1:18">
      <c r="A20" s="384"/>
      <c r="B20" s="364"/>
      <c r="C20" s="365"/>
      <c r="D20" s="365"/>
      <c r="E20" s="366"/>
      <c r="F20" s="367"/>
      <c r="G20" s="368"/>
      <c r="H20" s="369"/>
      <c r="I20" s="370"/>
      <c r="J20" s="371"/>
      <c r="K20" s="366"/>
      <c r="L20" s="372"/>
      <c r="M20" s="385"/>
      <c r="N20" s="373"/>
      <c r="O20" s="382"/>
      <c r="P20" s="364"/>
      <c r="Q20" s="366"/>
      <c r="R20" s="60"/>
    </row>
    <row r="21" spans="1:18">
      <c r="A21" s="363"/>
      <c r="B21" s="364"/>
      <c r="C21" s="365"/>
      <c r="D21" s="365"/>
      <c r="E21" s="366"/>
      <c r="F21" s="367"/>
      <c r="G21" s="368"/>
      <c r="H21" s="369"/>
      <c r="I21" s="370"/>
      <c r="J21" s="371"/>
      <c r="K21" s="366"/>
      <c r="L21" s="372"/>
      <c r="M21" s="385"/>
      <c r="N21" s="373"/>
      <c r="O21" s="382"/>
      <c r="P21" s="364"/>
      <c r="Q21" s="366"/>
      <c r="R21" s="60"/>
    </row>
    <row r="22" spans="1:18">
      <c r="A22" s="363"/>
      <c r="B22" s="386"/>
      <c r="C22" s="387"/>
      <c r="D22" s="387"/>
      <c r="E22" s="388"/>
      <c r="F22" s="389"/>
      <c r="G22" s="390"/>
      <c r="H22" s="391"/>
      <c r="I22" s="392"/>
      <c r="J22" s="393"/>
      <c r="K22" s="388"/>
      <c r="L22" s="389"/>
      <c r="M22" s="390"/>
      <c r="N22" s="391"/>
      <c r="O22" s="392"/>
      <c r="P22" s="371"/>
      <c r="Q22" s="366"/>
      <c r="R22" s="60"/>
    </row>
    <row r="23" spans="1:18">
      <c r="A23" s="363"/>
      <c r="B23" s="386"/>
      <c r="C23" s="387"/>
      <c r="D23" s="365"/>
      <c r="E23" s="366"/>
      <c r="F23" s="367"/>
      <c r="G23" s="368"/>
      <c r="H23" s="369"/>
      <c r="I23" s="370"/>
      <c r="J23" s="371"/>
      <c r="K23" s="366"/>
      <c r="L23" s="367"/>
      <c r="M23" s="368"/>
      <c r="N23" s="369"/>
      <c r="O23" s="370"/>
      <c r="P23" s="371"/>
      <c r="Q23" s="366"/>
      <c r="R23" s="60"/>
    </row>
    <row r="24" spans="1:18">
      <c r="A24" s="363"/>
      <c r="B24" s="386"/>
      <c r="C24" s="365"/>
      <c r="D24" s="365"/>
      <c r="E24" s="366"/>
      <c r="F24" s="367"/>
      <c r="G24" s="368"/>
      <c r="H24" s="369"/>
      <c r="I24" s="370"/>
      <c r="J24" s="371"/>
      <c r="K24" s="366"/>
      <c r="L24" s="367"/>
      <c r="M24" s="368"/>
      <c r="N24" s="369"/>
      <c r="O24" s="370"/>
      <c r="P24" s="371"/>
      <c r="Q24" s="366"/>
      <c r="R24" s="60"/>
    </row>
    <row r="25" spans="1:18">
      <c r="A25" s="363"/>
      <c r="B25" s="386"/>
      <c r="C25" s="365"/>
      <c r="D25" s="365"/>
      <c r="E25" s="366"/>
      <c r="F25" s="367"/>
      <c r="G25" s="368"/>
      <c r="H25" s="369"/>
      <c r="I25" s="370"/>
      <c r="J25" s="371"/>
      <c r="K25" s="366"/>
      <c r="L25" s="367"/>
      <c r="M25" s="368"/>
      <c r="N25" s="369"/>
      <c r="O25" s="370"/>
      <c r="P25" s="371"/>
      <c r="Q25" s="366"/>
      <c r="R25" s="60"/>
    </row>
    <row r="26" spans="1:18">
      <c r="A26" s="363"/>
      <c r="B26" s="386"/>
      <c r="C26" s="365"/>
      <c r="D26" s="365"/>
      <c r="E26" s="366"/>
      <c r="F26" s="367"/>
      <c r="G26" s="368"/>
      <c r="H26" s="369"/>
      <c r="I26" s="370"/>
      <c r="J26" s="371"/>
      <c r="K26" s="366"/>
      <c r="L26" s="367"/>
      <c r="M26" s="368"/>
      <c r="N26" s="369"/>
      <c r="O26" s="370"/>
      <c r="P26" s="371"/>
      <c r="Q26" s="366"/>
      <c r="R26" s="60"/>
    </row>
    <row r="27" spans="1:18">
      <c r="A27" s="363"/>
      <c r="B27" s="386"/>
      <c r="C27" s="365"/>
      <c r="D27" s="365"/>
      <c r="E27" s="366"/>
      <c r="F27" s="367"/>
      <c r="G27" s="368"/>
      <c r="H27" s="369"/>
      <c r="I27" s="370"/>
      <c r="J27" s="371"/>
      <c r="K27" s="366"/>
      <c r="L27" s="367"/>
      <c r="M27" s="368"/>
      <c r="N27" s="369"/>
      <c r="O27" s="370"/>
      <c r="P27" s="371"/>
      <c r="Q27" s="366"/>
      <c r="R27" s="60"/>
    </row>
    <row r="28" spans="1:18">
      <c r="A28" s="363"/>
      <c r="B28" s="386"/>
      <c r="C28" s="365"/>
      <c r="D28" s="365"/>
      <c r="E28" s="366"/>
      <c r="F28" s="367"/>
      <c r="G28" s="368"/>
      <c r="H28" s="369"/>
      <c r="I28" s="370"/>
      <c r="J28" s="371"/>
      <c r="K28" s="366"/>
      <c r="L28" s="367"/>
      <c r="M28" s="368"/>
      <c r="N28" s="369"/>
      <c r="O28" s="370"/>
      <c r="P28" s="371"/>
      <c r="Q28" s="366"/>
      <c r="R28" s="60"/>
    </row>
    <row r="29" spans="1:18">
      <c r="A29" s="363"/>
      <c r="B29" s="386"/>
      <c r="C29" s="365"/>
      <c r="D29" s="365"/>
      <c r="E29" s="366"/>
      <c r="F29" s="367"/>
      <c r="G29" s="368"/>
      <c r="H29" s="369"/>
      <c r="I29" s="370"/>
      <c r="J29" s="371"/>
      <c r="K29" s="366"/>
      <c r="L29" s="367"/>
      <c r="M29" s="368"/>
      <c r="N29" s="369"/>
      <c r="O29" s="370"/>
      <c r="P29" s="371"/>
      <c r="Q29" s="366"/>
      <c r="R29" s="60"/>
    </row>
    <row r="30" spans="1:18">
      <c r="A30" s="363"/>
      <c r="B30" s="386"/>
      <c r="C30" s="365"/>
      <c r="D30" s="365"/>
      <c r="E30" s="366"/>
      <c r="F30" s="367"/>
      <c r="G30" s="368"/>
      <c r="H30" s="369"/>
      <c r="I30" s="370"/>
      <c r="J30" s="371"/>
      <c r="K30" s="366"/>
      <c r="L30" s="367"/>
      <c r="M30" s="368"/>
      <c r="N30" s="369"/>
      <c r="O30" s="370"/>
      <c r="P30" s="371"/>
      <c r="Q30" s="366"/>
      <c r="R30" s="60"/>
    </row>
    <row r="31" spans="1:18">
      <c r="A31" s="363"/>
      <c r="B31" s="386"/>
      <c r="C31" s="365"/>
      <c r="D31" s="365"/>
      <c r="E31" s="366"/>
      <c r="F31" s="367"/>
      <c r="G31" s="368"/>
      <c r="H31" s="369"/>
      <c r="I31" s="370"/>
      <c r="J31" s="371"/>
      <c r="K31" s="366"/>
      <c r="L31" s="367"/>
      <c r="M31" s="368"/>
      <c r="N31" s="369"/>
      <c r="O31" s="370"/>
      <c r="P31" s="371"/>
      <c r="Q31" s="366"/>
      <c r="R31" s="272"/>
    </row>
    <row r="32" spans="1:18">
      <c r="A32" s="363"/>
      <c r="B32" s="386"/>
      <c r="C32" s="365"/>
      <c r="D32" s="365"/>
      <c r="E32" s="366"/>
      <c r="F32" s="367"/>
      <c r="G32" s="368"/>
      <c r="H32" s="369"/>
      <c r="I32" s="370"/>
      <c r="J32" s="371"/>
      <c r="K32" s="366"/>
      <c r="L32" s="367"/>
      <c r="M32" s="368"/>
      <c r="N32" s="369"/>
      <c r="O32" s="370"/>
      <c r="P32" s="371"/>
      <c r="Q32" s="366"/>
      <c r="R32" s="272"/>
    </row>
    <row r="33" spans="1:18">
      <c r="A33" s="394"/>
      <c r="B33" s="386"/>
      <c r="C33" s="395"/>
      <c r="D33" s="395"/>
      <c r="E33" s="396"/>
      <c r="F33" s="9"/>
      <c r="G33" s="10"/>
      <c r="H33" s="349"/>
      <c r="I33" s="12"/>
      <c r="J33" s="13"/>
      <c r="K33" s="246"/>
      <c r="L33" s="9"/>
      <c r="M33" s="10"/>
      <c r="N33" s="349"/>
      <c r="O33" s="12"/>
      <c r="P33" s="13"/>
      <c r="Q33" s="246"/>
      <c r="R33" s="60"/>
    </row>
    <row r="34" spans="1:18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SUMIFS(P12:P35,$E12:$E35,"=1")+SUMIFS(P12:P35,$D12:$D35,"=DO",$E12:$E35,"=2")</f>
        <v>0</v>
      </c>
      <c r="Q36" s="63"/>
      <c r="R36" s="263"/>
    </row>
    <row r="37" spans="1:18" ht="15.75" thickBot="1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3"/>
    </row>
    <row r="38" spans="1:18" ht="15.75" thickBot="1">
      <c r="A38" s="610" t="s">
        <v>38</v>
      </c>
      <c r="B38" s="611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>
      <c r="A39" s="248"/>
      <c r="B39" s="244"/>
      <c r="C39" s="346"/>
      <c r="D39" s="245"/>
      <c r="E39" s="246"/>
      <c r="F39" s="9"/>
      <c r="G39" s="10"/>
      <c r="H39" s="11"/>
      <c r="I39" s="12"/>
      <c r="J39" s="13"/>
      <c r="K39" s="246"/>
      <c r="L39" s="9"/>
      <c r="M39" s="10"/>
      <c r="N39" s="11"/>
      <c r="O39" s="12"/>
      <c r="P39" s="13"/>
      <c r="Q39" s="246"/>
      <c r="R39" s="299"/>
    </row>
    <row r="40" spans="1:18" ht="15" customHeight="1">
      <c r="A40" s="347"/>
      <c r="B40" s="244"/>
      <c r="C40" s="245"/>
      <c r="D40" s="245"/>
      <c r="E40" s="246"/>
      <c r="F40" s="9"/>
      <c r="G40" s="10"/>
      <c r="H40" s="11"/>
      <c r="I40" s="12"/>
      <c r="J40" s="13"/>
      <c r="K40" s="246"/>
      <c r="L40" s="9"/>
      <c r="M40" s="10"/>
      <c r="N40" s="11"/>
      <c r="O40" s="12"/>
      <c r="P40" s="13"/>
      <c r="Q40" s="246"/>
      <c r="R40" s="60"/>
    </row>
    <row r="41" spans="1:18" ht="15" customHeight="1">
      <c r="A41" s="248"/>
      <c r="B41" s="244"/>
      <c r="C41" s="245"/>
      <c r="D41" s="245"/>
      <c r="E41" s="246"/>
      <c r="F41" s="9"/>
      <c r="G41" s="10"/>
      <c r="H41" s="11"/>
      <c r="I41" s="12"/>
      <c r="J41" s="13"/>
      <c r="K41" s="246"/>
      <c r="L41" s="9"/>
      <c r="M41" s="10"/>
      <c r="N41" s="11"/>
      <c r="O41" s="12"/>
      <c r="P41" s="13"/>
      <c r="Q41" s="246"/>
      <c r="R41" s="60"/>
    </row>
    <row r="42" spans="1:18" ht="15" customHeight="1">
      <c r="A42" s="5"/>
      <c r="B42" s="6"/>
      <c r="C42" s="14"/>
      <c r="D42" s="14"/>
      <c r="E42" s="8"/>
      <c r="F42" s="16"/>
      <c r="G42" s="154"/>
      <c r="H42" s="155"/>
      <c r="I42" s="156"/>
      <c r="J42" s="20"/>
      <c r="K42" s="15"/>
      <c r="L42" s="16"/>
      <c r="M42" s="154"/>
      <c r="N42" s="155"/>
      <c r="O42" s="156"/>
      <c r="P42" s="13"/>
      <c r="Q42" s="8"/>
      <c r="R42" s="60"/>
    </row>
    <row r="43" spans="1:18" ht="15" customHeight="1">
      <c r="A43" s="302"/>
      <c r="B43" s="303"/>
      <c r="C43" s="304"/>
      <c r="D43" s="304"/>
      <c r="E43" s="305"/>
      <c r="F43" s="306"/>
      <c r="G43" s="307"/>
      <c r="H43" s="308"/>
      <c r="I43" s="309"/>
      <c r="J43" s="303"/>
      <c r="K43" s="305"/>
      <c r="L43" s="306"/>
      <c r="M43" s="307"/>
      <c r="N43" s="308"/>
      <c r="O43" s="309"/>
      <c r="P43" s="303"/>
      <c r="Q43" s="305"/>
      <c r="R43" s="310"/>
    </row>
    <row r="44" spans="1:18" ht="15" customHeight="1">
      <c r="A44" s="157"/>
      <c r="B44" s="80"/>
      <c r="C44" s="81"/>
      <c r="D44" s="81"/>
      <c r="E44" s="82"/>
      <c r="F44" s="103"/>
      <c r="G44" s="104"/>
      <c r="H44" s="105"/>
      <c r="I44" s="106"/>
      <c r="J44" s="158"/>
      <c r="K44" s="82"/>
      <c r="L44" s="103"/>
      <c r="M44" s="104"/>
      <c r="N44" s="105"/>
      <c r="O44" s="106"/>
      <c r="P44" s="158"/>
      <c r="Q44" s="82"/>
      <c r="R44" s="82"/>
    </row>
    <row r="45" spans="1:18" ht="15" customHeight="1">
      <c r="A45" s="157"/>
      <c r="B45" s="80"/>
      <c r="C45" s="81"/>
      <c r="D45" s="81"/>
      <c r="E45" s="82"/>
      <c r="F45" s="103"/>
      <c r="G45" s="104"/>
      <c r="H45" s="105"/>
      <c r="I45" s="106"/>
      <c r="J45" s="158"/>
      <c r="K45" s="82"/>
      <c r="L45" s="103"/>
      <c r="M45" s="104"/>
      <c r="N45" s="105"/>
      <c r="O45" s="106"/>
      <c r="P45" s="158"/>
      <c r="Q45" s="82"/>
      <c r="R45" s="82"/>
    </row>
    <row r="46" spans="1:18" ht="15" customHeight="1">
      <c r="A46" s="157"/>
      <c r="B46" s="80"/>
      <c r="C46" s="81"/>
      <c r="D46" s="81"/>
      <c r="E46" s="82"/>
      <c r="F46" s="103"/>
      <c r="G46" s="104"/>
      <c r="H46" s="105"/>
      <c r="I46" s="106"/>
      <c r="J46" s="158"/>
      <c r="K46" s="82"/>
      <c r="L46" s="103"/>
      <c r="M46" s="104"/>
      <c r="N46" s="105"/>
      <c r="O46" s="106"/>
      <c r="P46" s="158"/>
      <c r="Q46" s="82"/>
      <c r="R46" s="82"/>
    </row>
    <row r="47" spans="1:18" ht="15" customHeight="1">
      <c r="A47" s="157"/>
      <c r="B47" s="80"/>
      <c r="C47" s="81"/>
      <c r="D47" s="81"/>
      <c r="E47" s="82"/>
      <c r="F47" s="103"/>
      <c r="G47" s="104"/>
      <c r="H47" s="105"/>
      <c r="I47" s="106"/>
      <c r="J47" s="158"/>
      <c r="K47" s="82"/>
      <c r="L47" s="103"/>
      <c r="M47" s="104"/>
      <c r="N47" s="105"/>
      <c r="O47" s="106"/>
      <c r="P47" s="158"/>
      <c r="Q47" s="82"/>
      <c r="R47" s="82"/>
    </row>
    <row r="48" spans="1:18" ht="15" customHeight="1" thickBot="1">
      <c r="A48" s="159"/>
      <c r="B48" s="160"/>
      <c r="C48" s="161"/>
      <c r="D48" s="161"/>
      <c r="E48" s="162"/>
      <c r="F48" s="163"/>
      <c r="G48" s="164"/>
      <c r="H48" s="165"/>
      <c r="I48" s="166"/>
      <c r="J48" s="167"/>
      <c r="K48" s="162"/>
      <c r="L48" s="163"/>
      <c r="M48" s="164"/>
      <c r="N48" s="165"/>
      <c r="O48" s="166"/>
      <c r="P48" s="167"/>
      <c r="Q48" s="162"/>
      <c r="R48" s="162"/>
    </row>
    <row r="49" spans="1:19" ht="14.25" customHeight="1" thickBot="1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>
      <c r="A50" s="237"/>
      <c r="B50" s="238"/>
      <c r="C50" s="238"/>
      <c r="D50" s="238"/>
      <c r="E50" s="238"/>
      <c r="F50" s="239"/>
      <c r="G50" s="240"/>
      <c r="H50" s="241"/>
      <c r="I50" s="242"/>
      <c r="J50" s="243"/>
      <c r="K50" s="238"/>
      <c r="L50" s="239"/>
      <c r="M50" s="240"/>
      <c r="N50" s="241"/>
      <c r="O50" s="242"/>
      <c r="P50" s="243"/>
      <c r="Q50" s="238"/>
    </row>
    <row r="51" spans="1:19" ht="15" customHeight="1">
      <c r="A51" s="109"/>
      <c r="B51" s="29"/>
      <c r="C51" s="29"/>
      <c r="D51" s="29"/>
      <c r="E51" s="29"/>
      <c r="J51" s="233"/>
      <c r="K51" s="29"/>
      <c r="P51" s="233"/>
      <c r="Q51" s="29"/>
      <c r="R51" s="29"/>
    </row>
    <row r="52" spans="1:19" ht="15" customHeight="1">
      <c r="A52" s="608"/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</row>
    <row r="53" spans="1:19" ht="15" customHeight="1"/>
    <row r="54" spans="1:19" ht="15" customHeight="1"/>
    <row r="55" spans="1:19" ht="15" customHeight="1">
      <c r="A55" s="614" t="s">
        <v>57</v>
      </c>
      <c r="B55" s="615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5"/>
      <c r="O55" s="615"/>
      <c r="P55" s="615"/>
      <c r="Q55" s="615"/>
      <c r="R55" s="345"/>
    </row>
    <row r="56" spans="1:19" ht="80.25" customHeight="1">
      <c r="A56" s="616" t="s">
        <v>58</v>
      </c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</row>
    <row r="57" spans="1:19" ht="60" customHeight="1">
      <c r="A57" s="605" t="s">
        <v>59</v>
      </c>
      <c r="B57" s="606"/>
      <c r="C57" s="606"/>
      <c r="D57" s="606"/>
      <c r="E57" s="606"/>
      <c r="F57" s="606"/>
      <c r="K57" s="345"/>
      <c r="Q57" s="345"/>
      <c r="R57" s="345"/>
    </row>
    <row r="58" spans="1:19" ht="15" customHeight="1"/>
    <row r="59" spans="1:19" ht="15" customHeight="1"/>
    <row r="60" spans="1:19" ht="15" customHeight="1"/>
    <row r="61" spans="1:19" ht="15" customHeight="1"/>
    <row r="62" spans="1:19" ht="15" customHeight="1"/>
    <row r="63" spans="1:19" s="78" customFormat="1" ht="15" customHeight="1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66"/>
      <c r="S63" s="77"/>
    </row>
    <row r="64" spans="1:19" ht="15" customHeight="1"/>
    <row r="65" spans="6:18" ht="15" customHeight="1"/>
    <row r="66" spans="6:18" ht="15.75" thickBot="1">
      <c r="F66" s="139"/>
      <c r="G66" s="140"/>
      <c r="H66" s="141"/>
      <c r="I66" s="142"/>
      <c r="J66" s="143"/>
      <c r="K66" s="144"/>
      <c r="L66" s="139"/>
      <c r="M66" s="140"/>
      <c r="N66" s="141"/>
      <c r="O66" s="142"/>
    </row>
    <row r="67" spans="6:18" ht="15.75" thickBot="1">
      <c r="F67" s="590">
        <f>SUM(F36:I36)</f>
        <v>0</v>
      </c>
      <c r="G67" s="591"/>
      <c r="H67" s="591"/>
      <c r="I67" s="592"/>
      <c r="J67" s="143"/>
      <c r="K67" s="144"/>
      <c r="L67" s="590">
        <f>SUM(L36:O36)</f>
        <v>0</v>
      </c>
      <c r="M67" s="591"/>
      <c r="N67" s="591"/>
      <c r="O67" s="592"/>
      <c r="R67" s="271">
        <f>SUMIF($E12:$E48,"=1",R12:R48)</f>
        <v>0</v>
      </c>
    </row>
    <row r="68" spans="6:18">
      <c r="F68" s="139"/>
      <c r="G68" s="140"/>
      <c r="H68" s="141"/>
      <c r="I68" s="142"/>
      <c r="J68" s="589"/>
      <c r="K68" s="589"/>
      <c r="L68" s="139"/>
      <c r="M68" s="140"/>
      <c r="N68" s="141"/>
      <c r="O68" s="142"/>
    </row>
    <row r="69" spans="6:18">
      <c r="F69" s="139"/>
      <c r="G69" s="140"/>
      <c r="H69" s="141"/>
      <c r="I69" s="142"/>
      <c r="J69" s="143"/>
      <c r="K69" s="144"/>
      <c r="L69" s="139"/>
      <c r="M69" s="140"/>
      <c r="N69" s="141"/>
      <c r="O69" s="142"/>
    </row>
  </sheetData>
  <mergeCells count="12">
    <mergeCell ref="A38:B38"/>
    <mergeCell ref="J68:K68"/>
    <mergeCell ref="F67:I67"/>
    <mergeCell ref="L67:O67"/>
    <mergeCell ref="L1:P1"/>
    <mergeCell ref="L2:P2"/>
    <mergeCell ref="G7:K7"/>
    <mergeCell ref="E9:M9"/>
    <mergeCell ref="A52:Q52"/>
    <mergeCell ref="A55:Q55"/>
    <mergeCell ref="A56:R56"/>
    <mergeCell ref="A57:F57"/>
  </mergeCells>
  <phoneticPr fontId="4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>&amp;LRECTOR,Prof.univ.dr. Cezar Ionuț SPÎNU&amp;CDECAN,Conf.univ.dr. Anamaria PREDA&amp;RDIRECTOR DEPARTAMENT,Prof.univ.dr. Alexandru BOUREANU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107"/>
  <sheetViews>
    <sheetView topLeftCell="A11" zoomScaleSheetLayoutView="50" workbookViewId="0">
      <selection activeCell="C25" sqref="C25"/>
    </sheetView>
  </sheetViews>
  <sheetFormatPr defaultColWidth="9.140625" defaultRowHeight="15"/>
  <cols>
    <col min="1" max="1" width="22" style="168" customWidth="1"/>
    <col min="2" max="2" width="46.85546875" style="279" customWidth="1"/>
    <col min="3" max="3" width="10.7109375" style="286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68" customWidth="1"/>
    <col min="10" max="10" width="9.140625" style="262"/>
    <col min="11" max="11" width="9.140625" style="168"/>
    <col min="12" max="12" width="9.140625" style="262"/>
    <col min="13" max="16384" width="9.140625" style="168"/>
  </cols>
  <sheetData>
    <row r="1" spans="1:12" ht="27" thickBot="1">
      <c r="B1" s="327" t="s">
        <v>15</v>
      </c>
    </row>
    <row r="2" spans="1:12" ht="45.75" thickBot="1">
      <c r="A2" s="169" t="s">
        <v>36</v>
      </c>
      <c r="B2" s="249">
        <f>IF(XXX_I!F7&lt;&gt;0,XXX_I!F7*SUMIFS(XXX_I!I12:I48,XXX_I!D12:D48,"=DO",XXX_I!E12:E48,"=2"),14*SUMIFS(XXX_I!I12:I48,XXX_I!D12:D48,"=DO",XXX_I!E12:E48,"=2"))+IF(XXX_I!L7&lt;&gt;0,XXX_I!L7*SUMIFS(XXX_I!O12:O48,XXX_I!D12:D48,"=DO",XXX_I!E12:E48,"=2"),14*SUMIFS(XXX_I!O12:O48,XXX_I!D12:D48,"=DO",XXX_I!E12:E48,"=2"))+IF(XXX_II!F7&lt;&gt;0,XXX_II!F7*SUMIFS(XXX_II!I12:I49,XXX_II!D12:D49,"=DO",XXX_II!E12:E49,"=2"),14*SUMIFS(XXX_II!I12:I49,XXX_II!D12:D49,"=DO",XXX_II!E12:E49,"=2"))+IF(XXX_II!L7&lt;&gt;0,XXX_II!L7*SUMIFS(XXX_II!O12:O49,XXX_II!D12:D49,"=DO",XXX_II!E12:E49,"=2"),14*SUMIFS(XXX_II!O12:O49,XXX_II!D12:D49,"=DO",XXX_II!E12:E49,"=2"))+IF(XXX_III!F7&lt;&gt;0,XXX_III!F7*SUMIFS(XXX_III!I12:I56,XXX_III!D12:D56,"=DO",XXX_III!E12:E56,"=2"),14*SUMIFS(XXX_III!I12:I56,XXX_III!D12:D56,"=DO",XXX_III!E12:E56,"=2"))+IF(XXX_III!L7&lt;&gt;0,XXX_III!L7*SUMIFS(XXX_III!O12:O56,XXX_III!D12:D56,"=DO",XXX_III!E12:E56,"=2"),14*SUMIFS(XXX_III!O12:O56,XXX_III!D12:D56,"=DO",XXX_III!E12:E56,"=2"))+IF(XXX_IV!F7&lt;&gt;0,XXX_IV!F7*SUMIFS(XXX_IV!I12:I48,XXX_IV!D12:D48,"=DO",XXX_IV!E12:E48,"=2"),14*SUMIFS(XXX_IV!I12:I48,XXX_IV!D12:D48,"=DO",XXX_IV!E12:E48,"=2"))+IF(XXX_IV!L7&lt;&gt;0,XXX_IV!L7*SUMIFS(XXX_IV!O12:O48,XXX_IV!D12:D48,"=DO",XXX_IV!E12:E48,"=2"),14*SUMIFS(XXX_IV!O12:O48,XXX_IV!D12:D48,"=DO",XXX_IV!E12:E48,"=2"))</f>
        <v>0</v>
      </c>
      <c r="C2" s="317" t="s">
        <v>35</v>
      </c>
      <c r="D2" s="250"/>
      <c r="F2" s="170" t="s">
        <v>23</v>
      </c>
      <c r="G2" s="251" t="str">
        <f>IF((G6="DA")*(G7="DA")*(G8="DA")*(G9="DA")*(G16="DA")*(G17="DA")*(G18="DA"),"DA","")</f>
        <v/>
      </c>
      <c r="H2" s="252" t="str">
        <f>IF((G6="DA")*(G7="DA")*(G8="DA")*(G9="DA")*(G16="DA")*(G17="DA")*(G18="DA"),"","NU")</f>
        <v>NU</v>
      </c>
    </row>
    <row r="3" spans="1:12" ht="15.75" thickBot="1">
      <c r="A3" s="171" t="s">
        <v>56</v>
      </c>
      <c r="D3" s="172"/>
      <c r="E3" s="172"/>
      <c r="F3" s="172"/>
      <c r="G3" s="168"/>
      <c r="H3" s="168"/>
    </row>
    <row r="4" spans="1:12" ht="15.75" thickBot="1">
      <c r="C4" s="588">
        <f>SUM(XXX_I!F69,XXX_I!L69,XXX_II!F68,XXX_II!L68,XXX_III!F75,XXX_III!L75,XXX_IV!F67,XXX_IV!L67)/IF(XXX_IV!L67=0, IF(XXX_IV!F67=0,IF(XXX_III!L75=0,IF(XXX_III!F75=0,4,5),6),7),8)</f>
        <v>24</v>
      </c>
      <c r="D4" s="173" t="str">
        <f>IF(C4&lt;=26,"OK","&gt;")</f>
        <v>OK</v>
      </c>
      <c r="E4" s="172"/>
      <c r="F4" s="172"/>
      <c r="G4" s="172"/>
      <c r="H4" s="172"/>
    </row>
    <row r="5" spans="1:12" s="176" customFormat="1" ht="15.75" thickBot="1">
      <c r="A5" s="174" t="s">
        <v>18</v>
      </c>
      <c r="B5" s="280" t="s">
        <v>17</v>
      </c>
      <c r="C5" s="287" t="s">
        <v>20</v>
      </c>
      <c r="D5" s="174" t="s">
        <v>16</v>
      </c>
      <c r="E5" s="618" t="s">
        <v>22</v>
      </c>
      <c r="F5" s="619"/>
      <c r="G5" s="620" t="s">
        <v>21</v>
      </c>
      <c r="H5" s="621"/>
      <c r="I5" s="175"/>
      <c r="J5" s="292"/>
      <c r="L5" s="273"/>
    </row>
    <row r="6" spans="1:12" ht="50.25" customHeight="1">
      <c r="A6" s="177" t="s">
        <v>46</v>
      </c>
      <c r="B6" s="281" t="str">
        <f>B41&amp;B59&amp;B77&amp;B95</f>
        <v xml:space="preserve">D10LLAL101, D10LLAL109, D10LLAL110, D10LLAL111, D10LLAL215, D10LLAL223, D10LLAL224, D10LLAL225, D10LLAL330, D10LLAL445, D10LLAL561, D10LLAL562, </v>
      </c>
      <c r="C6" s="288">
        <f>C41+C59+C77+C95</f>
        <v>392</v>
      </c>
      <c r="D6" s="178">
        <f>C6/(SUM($C$16:$C$17)-$B$2+MIN($B$2,$D$2))*100</f>
        <v>19.444444444444446</v>
      </c>
      <c r="E6" s="257">
        <v>20</v>
      </c>
      <c r="F6" s="258">
        <v>25</v>
      </c>
      <c r="G6" s="253" t="str">
        <f>IF((D6&gt;=E6-1)*(D6&lt;=F6+1),"DA","")</f>
        <v>DA</v>
      </c>
      <c r="H6" s="254" t="str">
        <f>IF((D6&gt;=E6-1)*(D6&lt;=F6+1),"","NU")</f>
        <v/>
      </c>
      <c r="K6" s="181"/>
      <c r="L6" s="274"/>
    </row>
    <row r="7" spans="1:12" ht="100.5" customHeight="1">
      <c r="A7" s="182" t="s">
        <v>47</v>
      </c>
      <c r="B7" s="282" t="str">
        <f>B42&amp;B60&amp;B78&amp;B96</f>
        <v xml:space="preserve">D10LLAL102, D10LLAL107, D10LLAL108, D10LLAL216, D10LLAL221, D10LLAL222, D10LLAL331, D10LLAL334, D10LLAL336, D10LLAL337, D10LLAL339, D10LLAL340, D10LLAL341, D10LLAL446, D10LLAL449, D10LLAL451, D10LLAL452, D10LLAL454, D10LLAL455, D10LLAL563, D10LLAL564, D10LLAL567, D10LLAL569, D10LLAL571, D10LLAL572, </v>
      </c>
      <c r="C7" s="289">
        <f>C42+C60+C78+C96</f>
        <v>511</v>
      </c>
      <c r="D7" s="183">
        <f>C7/(SUM($C$16:$C$17)-$B$2+MIN($B$2,$D$2))*100</f>
        <v>25.347222222222221</v>
      </c>
      <c r="E7" s="259">
        <v>20</v>
      </c>
      <c r="F7" s="260">
        <v>25</v>
      </c>
      <c r="G7" s="255" t="str">
        <f>IF((D7&gt;=E7-1)*(D7&lt;=F7+1),"DA","")</f>
        <v>DA</v>
      </c>
      <c r="H7" s="256" t="str">
        <f>IF((D7&gt;=E7-1)*(D7&lt;=F7+1),"","NU")</f>
        <v/>
      </c>
      <c r="I7" s="186"/>
      <c r="K7" s="181"/>
      <c r="L7" s="274"/>
    </row>
    <row r="8" spans="1:12" ht="80.25" customHeight="1">
      <c r="A8" s="182" t="s">
        <v>48</v>
      </c>
      <c r="B8" s="282" t="str">
        <f t="shared" ref="B8:B9" si="0">B43&amp;B61&amp;B79&amp;B97</f>
        <v xml:space="preserve">D10LLAL103, D10LLAL104, D10LLAL105, D10LLAL217, D10LLAL218, D10LLAL219, D10LLAL332, D10LLAL333, D10LLAL335, D10LLAL447, D10LLAL448, D10LLAL450, D10LLAL461, D10LLAL565, D10LLAL566, D10LLAL568, D10LLAL570, D10LLAL575, D10LLAL577, , </v>
      </c>
      <c r="C8" s="289">
        <f>C43+C61+C79+C97</f>
        <v>889</v>
      </c>
      <c r="D8" s="183">
        <f>C8/(SUM($C$16:$C$17)-$B$2+MIN($B$2,$D$2))*100</f>
        <v>44.097222222222221</v>
      </c>
      <c r="E8" s="259">
        <v>45</v>
      </c>
      <c r="F8" s="260">
        <v>50</v>
      </c>
      <c r="G8" s="255" t="str">
        <f t="shared" ref="G8:G9" si="1">IF((D8&gt;=E8-1)*(D8&lt;=F8+1),"DA","")</f>
        <v>DA</v>
      </c>
      <c r="H8" s="256" t="str">
        <f t="shared" ref="H8:H9" si="2">IF((D8&gt;=E8-1)*(D8&lt;=F8+1),"","NU")</f>
        <v/>
      </c>
      <c r="I8" s="187"/>
      <c r="K8" s="188"/>
      <c r="L8" s="275"/>
    </row>
    <row r="9" spans="1:12" ht="50.25" customHeight="1" thickBot="1">
      <c r="A9" s="316" t="s">
        <v>49</v>
      </c>
      <c r="B9" s="297" t="str">
        <f t="shared" si="0"/>
        <v xml:space="preserve">D10LLAL106, D10LLAL220, D10LLAL226, D10LLAL230, D10LLAL231, D10LLAL338, D10LLAL453, D10LLAL457, , D10LLAL576, </v>
      </c>
      <c r="C9" s="296">
        <f>C44+C62+C80+C98</f>
        <v>224</v>
      </c>
      <c r="D9" s="321">
        <f>C9/(SUM($C$16:$C$17)-$B$2+MIN($B$2,$D$2))*100</f>
        <v>11.111111111111111</v>
      </c>
      <c r="E9" s="311">
        <v>10</v>
      </c>
      <c r="F9" s="312">
        <v>20</v>
      </c>
      <c r="G9" s="322" t="str">
        <f t="shared" si="1"/>
        <v>DA</v>
      </c>
      <c r="H9" s="323" t="str">
        <f t="shared" si="2"/>
        <v/>
      </c>
      <c r="K9" s="188"/>
      <c r="L9" s="274"/>
    </row>
    <row r="10" spans="1:12" ht="24.75" hidden="1" customHeight="1" thickBot="1">
      <c r="A10" s="295"/>
      <c r="B10" s="283"/>
      <c r="C10" s="290"/>
      <c r="D10" s="324"/>
      <c r="E10" s="313"/>
      <c r="F10" s="314"/>
      <c r="G10" s="325"/>
      <c r="H10" s="326"/>
      <c r="K10" s="188"/>
      <c r="L10" s="274"/>
    </row>
    <row r="11" spans="1:12" ht="15.75" thickBot="1">
      <c r="A11" s="193"/>
      <c r="B11" s="284" t="s">
        <v>31</v>
      </c>
      <c r="C11" s="194">
        <f>SUM(C6:C10)</f>
        <v>2016</v>
      </c>
      <c r="D11" s="320">
        <f>SUM(D6:D10)</f>
        <v>100</v>
      </c>
      <c r="E11" s="195">
        <v>1680</v>
      </c>
      <c r="F11" s="196">
        <v>2100</v>
      </c>
      <c r="G11" s="197" t="str">
        <f>IF((C11&gt;=E11-2)*(C11&lt;=F11+2),"DA","")</f>
        <v>DA</v>
      </c>
      <c r="H11" s="198" t="str">
        <f>IF((C11&gt;=E11-1)*(C11&lt;=F11+1),"","NU")</f>
        <v/>
      </c>
      <c r="K11" s="199"/>
      <c r="L11" s="276"/>
    </row>
    <row r="12" spans="1:12" ht="15.75" thickBot="1">
      <c r="A12" s="189"/>
      <c r="B12" s="284" t="s">
        <v>40</v>
      </c>
      <c r="C12" s="264">
        <f>C11+C18</f>
        <v>2688</v>
      </c>
      <c r="K12" s="199"/>
      <c r="L12" s="276"/>
    </row>
    <row r="14" spans="1:12" ht="15.75" thickBot="1">
      <c r="A14" s="171" t="s">
        <v>53</v>
      </c>
      <c r="D14" s="172"/>
      <c r="E14" s="172"/>
      <c r="F14" s="172"/>
      <c r="G14" s="172"/>
      <c r="H14" s="172"/>
    </row>
    <row r="15" spans="1:12" s="176" customFormat="1" ht="15.75" thickBot="1">
      <c r="A15" s="174" t="s">
        <v>18</v>
      </c>
      <c r="B15" s="280" t="s">
        <v>17</v>
      </c>
      <c r="C15" s="287" t="s">
        <v>20</v>
      </c>
      <c r="D15" s="174" t="s">
        <v>16</v>
      </c>
      <c r="E15" s="618" t="s">
        <v>22</v>
      </c>
      <c r="F15" s="619"/>
      <c r="G15" s="620" t="s">
        <v>21</v>
      </c>
      <c r="H15" s="621"/>
      <c r="I15" s="175"/>
      <c r="J15" s="292"/>
      <c r="L15" s="277"/>
    </row>
    <row r="16" spans="1:12" ht="185.25" customHeight="1">
      <c r="A16" s="177" t="s">
        <v>51</v>
      </c>
      <c r="B16" s="281" t="str">
        <f>B49&amp;B67&amp;B85&amp;B103</f>
        <v xml:space="preserve">D10LLAL101, D10LLAL102, D10LLAL103, D10LLAL104, D10LLAL105, D10LLAL106, D10LLAL107, D10LLAL108, D10LLAL215, D10LLAL216, D10LLAL217, D10LLAL218, D10LLAL219, D10LLAL220, D10LLAL221, D10LLAL222, D10LLAL226, D10LLAL330, D10LLAL331, D10LLAL332, D10LLAL333, D10LLAL334, D10LLAL335, D10LLAL336, D10LLAL337, D10LLAL338, D10LLAL445, D10LLAL446, D10LLAL447, D10LLAL448, D10LLAL449, D10LLAL450, D10LLAL451, D10LLAL452, D10LLAL453, D10LLAL457, D10LLAL561, D10LLAL562, D10LLAL563, D10LLAL564, D10LLAL565, D10LLAL566, D10LLAL567, D10LLAL568, D10LLAL569, D10LLAL570, </v>
      </c>
      <c r="C16" s="288">
        <f>C49+C67+C85+C103</f>
        <v>1820</v>
      </c>
      <c r="D16" s="178">
        <f>C16/(SUM($C$16:$C$17)-$B$2+MIN($B$2,$D$2))*100</f>
        <v>90.277777777777786</v>
      </c>
      <c r="E16" s="257">
        <v>70</v>
      </c>
      <c r="F16" s="258">
        <v>100</v>
      </c>
      <c r="G16" s="253" t="str">
        <f t="shared" ref="G16:G18" si="3">IF((D16&gt;=E16-1)*(D16&lt;=F16+1),"DA","")</f>
        <v>DA</v>
      </c>
      <c r="H16" s="254" t="str">
        <f t="shared" ref="H16:H18" si="4">IF((D16&gt;=E16-1)*(D16&lt;=F16+1),"","NU")</f>
        <v/>
      </c>
      <c r="I16" s="187"/>
    </row>
    <row r="17" spans="1:13" ht="67.5" customHeight="1">
      <c r="A17" s="182" t="s">
        <v>52</v>
      </c>
      <c r="B17" s="282" t="str">
        <f>B50&amp;B68&amp;B86&amp;B104</f>
        <v xml:space="preserve">D10LLAL109, D10LLAL110, D10LLAL111, D10LLAL223, D10LLAL224, D10LLAL225, D10LLAL339, D10LLAL340, D10LLAL341, D10LLAL454, D10LLAL455, D10LLAL571, D10LLAL572, </v>
      </c>
      <c r="C17" s="291">
        <f>C50+C68+C86+C104</f>
        <v>196</v>
      </c>
      <c r="D17" s="200">
        <f>C17/(SUM($C$16:$C$17)-$B$2+MIN($B$2,$D$2))*100</f>
        <v>9.7222222222222232</v>
      </c>
      <c r="E17" s="259">
        <v>0</v>
      </c>
      <c r="F17" s="260">
        <v>30</v>
      </c>
      <c r="G17" s="255" t="str">
        <f t="shared" si="3"/>
        <v>DA</v>
      </c>
      <c r="H17" s="256" t="str">
        <f t="shared" si="4"/>
        <v/>
      </c>
    </row>
    <row r="18" spans="1:13" ht="27" thickBot="1">
      <c r="A18" s="190" t="s">
        <v>50</v>
      </c>
      <c r="B18" s="282" t="str">
        <f t="shared" ref="B18" si="5">B51&amp;B69&amp;B87&amp;B105</f>
        <v xml:space="preserve">D10LLAL230, D10LLAL231, D10LLAL460, D10LLAL461, D10LLAL575, D10LLAL576, D10LLAL577, D10LLAL578, </v>
      </c>
      <c r="C18" s="291">
        <f>C51+C69+C87+C105</f>
        <v>672</v>
      </c>
      <c r="D18" s="202">
        <f>C18/(SUM($C$16:$C$17)-$B$2+MIN($B$2,$D$2))*100</f>
        <v>33.333333333333329</v>
      </c>
      <c r="E18" s="259">
        <v>0</v>
      </c>
      <c r="F18" s="260">
        <v>10</v>
      </c>
      <c r="G18" s="255" t="str">
        <f t="shared" si="3"/>
        <v/>
      </c>
      <c r="H18" s="256" t="str">
        <f t="shared" si="4"/>
        <v>NU</v>
      </c>
    </row>
    <row r="19" spans="1:13" ht="15.75" thickBot="1">
      <c r="A19" s="203"/>
      <c r="B19" s="285" t="s">
        <v>31</v>
      </c>
      <c r="C19" s="204">
        <f>SUM(C16:C17)</f>
        <v>2016</v>
      </c>
      <c r="D19" s="205">
        <f>D16+D17</f>
        <v>100.00000000000001</v>
      </c>
      <c r="E19" s="206"/>
      <c r="F19" s="207"/>
      <c r="G19" s="208"/>
      <c r="H19" s="209"/>
      <c r="M19" s="278"/>
    </row>
    <row r="20" spans="1:13" ht="15.75" thickBot="1">
      <c r="B20" s="284" t="s">
        <v>40</v>
      </c>
      <c r="C20" s="264">
        <f>SUM(C16:C18)</f>
        <v>2688</v>
      </c>
      <c r="D20" s="168"/>
      <c r="E20" s="168"/>
      <c r="F20" s="168"/>
      <c r="G20" s="168"/>
      <c r="H20" s="168"/>
      <c r="M20" s="278"/>
    </row>
    <row r="21" spans="1:13">
      <c r="D21" s="168"/>
      <c r="E21" s="168"/>
      <c r="F21" s="168"/>
      <c r="G21" s="168"/>
      <c r="H21" s="168"/>
    </row>
    <row r="22" spans="1:13">
      <c r="D22" s="168"/>
      <c r="E22" s="168"/>
      <c r="F22" s="168"/>
      <c r="G22" s="168"/>
      <c r="H22" s="168"/>
    </row>
    <row r="23" spans="1:13">
      <c r="D23" s="168"/>
      <c r="E23" s="168"/>
      <c r="F23" s="168"/>
      <c r="G23" s="168"/>
      <c r="H23" s="168"/>
    </row>
    <row r="24" spans="1:13">
      <c r="D24" s="168"/>
      <c r="E24" s="168"/>
      <c r="F24" s="168"/>
      <c r="G24" s="168"/>
      <c r="H24" s="168"/>
    </row>
    <row r="25" spans="1:13">
      <c r="D25" s="168"/>
      <c r="E25" s="168"/>
      <c r="F25" s="168"/>
      <c r="G25" s="168"/>
      <c r="H25" s="168"/>
    </row>
    <row r="26" spans="1:13">
      <c r="D26" s="168"/>
      <c r="E26" s="168"/>
      <c r="F26" s="168"/>
      <c r="G26" s="168"/>
      <c r="H26" s="168"/>
    </row>
    <row r="27" spans="1:13">
      <c r="D27" s="168"/>
      <c r="E27" s="168"/>
      <c r="F27" s="168"/>
      <c r="G27" s="168"/>
      <c r="H27" s="168"/>
    </row>
    <row r="28" spans="1:13">
      <c r="D28" s="168"/>
      <c r="E28" s="168"/>
      <c r="F28" s="168"/>
      <c r="G28" s="168"/>
      <c r="H28" s="168"/>
    </row>
    <row r="29" spans="1:13">
      <c r="D29" s="168"/>
      <c r="E29" s="168"/>
      <c r="F29" s="168"/>
      <c r="G29" s="168"/>
      <c r="H29" s="168"/>
    </row>
    <row r="30" spans="1:13">
      <c r="D30" s="168"/>
      <c r="E30" s="168"/>
      <c r="F30" s="168"/>
      <c r="G30" s="168"/>
      <c r="H30" s="168"/>
    </row>
    <row r="31" spans="1:13">
      <c r="D31" s="168"/>
      <c r="E31" s="168"/>
      <c r="F31" s="168"/>
      <c r="G31" s="168"/>
      <c r="H31" s="168"/>
    </row>
    <row r="32" spans="1:13">
      <c r="D32" s="168"/>
      <c r="E32" s="168"/>
      <c r="F32" s="168"/>
      <c r="G32" s="168"/>
      <c r="H32" s="168"/>
    </row>
    <row r="33" spans="1:12">
      <c r="D33" s="168"/>
      <c r="E33" s="168"/>
      <c r="F33" s="168"/>
      <c r="G33" s="168"/>
      <c r="H33" s="168"/>
    </row>
    <row r="34" spans="1:12">
      <c r="D34" s="168"/>
      <c r="E34" s="168"/>
      <c r="F34" s="168"/>
      <c r="G34" s="168"/>
      <c r="H34" s="168"/>
    </row>
    <row r="35" spans="1:12">
      <c r="D35" s="168"/>
      <c r="E35" s="168"/>
      <c r="F35" s="168"/>
      <c r="G35" s="168"/>
      <c r="H35" s="168"/>
    </row>
    <row r="36" spans="1:12" ht="18.75">
      <c r="B36" s="315" t="s">
        <v>24</v>
      </c>
    </row>
    <row r="37" spans="1:12" ht="30">
      <c r="D37" s="168"/>
      <c r="E37" s="168"/>
      <c r="F37" s="210" t="s">
        <v>23</v>
      </c>
      <c r="G37" s="211"/>
      <c r="H37" s="212"/>
    </row>
    <row r="38" spans="1:12">
      <c r="A38" s="171" t="s">
        <v>56</v>
      </c>
      <c r="D38" s="172"/>
      <c r="E38" s="172"/>
      <c r="F38" s="172"/>
      <c r="G38" s="168"/>
      <c r="H38" s="168"/>
    </row>
    <row r="39" spans="1:12" ht="15.75" thickBot="1">
      <c r="D39" s="172"/>
      <c r="E39" s="172"/>
      <c r="F39" s="172"/>
      <c r="G39" s="172"/>
      <c r="H39" s="172"/>
    </row>
    <row r="40" spans="1:12" s="176" customFormat="1" ht="15.75" thickBot="1">
      <c r="A40" s="174" t="s">
        <v>18</v>
      </c>
      <c r="B40" s="280" t="s">
        <v>17</v>
      </c>
      <c r="C40" s="287" t="s">
        <v>20</v>
      </c>
      <c r="D40" s="174" t="s">
        <v>16</v>
      </c>
      <c r="E40" s="618" t="s">
        <v>22</v>
      </c>
      <c r="F40" s="619"/>
      <c r="G40" s="620" t="s">
        <v>21</v>
      </c>
      <c r="H40" s="621"/>
      <c r="I40" s="175"/>
      <c r="J40" s="292"/>
      <c r="L40" s="277"/>
    </row>
    <row r="41" spans="1:12" ht="30">
      <c r="A41" s="177" t="s">
        <v>46</v>
      </c>
      <c r="B41" s="281" t="str">
        <f>IF((XXX_I!C12="DF")*(XXX_I!E12&lt;&gt;0),XXX_I!B12&amp;", ","")&amp;IF((XXX_I!C13="DF")*(XXX_I!E13&lt;&gt;0),XXX_I!B13&amp;", ","")&amp;IF((XXX_I!C14="DF")*(XXX_I!E14&lt;&gt;0),XXX_I!B14&amp;", ","")&amp;IF((XXX_I!C15="DF")*(XXX_I!E15&lt;&gt;0),XXX_I!B15&amp;", ","")&amp;IF((XXX_I!C16="DF")*(XXX_I!E16&lt;&gt;0),XXX_I!B16&amp;", ","")&amp;IF((XXX_I!C17="DF")*(XXX_I!E17&lt;&gt;0),XXX_I!B17&amp;", ","")&amp;IF((XXX_I!C18="DF")*(XXX_I!E18&lt;&gt;0),XXX_I!B18&amp;", ","")&amp;IF((XXX_I!C19="DF")*(XXX_I!E19&lt;&gt;0),XXX_I!B19&amp;", ","")&amp;IF((XXX_I!C20="DF")*(XXX_I!E20&lt;&gt;0),XXX_I!B20&amp;", ","")&amp;IF((XXX_I!C21="DF")*(XXX_I!E21&lt;&gt;0),XXX_I!B21&amp;", ","")&amp;IF((XXX_I!C22="DF")*(XXX_I!E22&lt;&gt;0),XXX_I!B22&amp;", ","")&amp;IF((XXX_I!C23="DF")*(XXX_I!E23&lt;&gt;0),XXX_I!B23&amp;", ","")&amp;IF((XXX_I!C24="DF")*(XXX_I!E24&lt;&gt;0),XXX_I!B24&amp;", ","")&amp;IF((XXX_I!C25="DF")*(XXX_I!E25&lt;&gt;0),XXX_I!B25&amp;", ","")&amp;IF((XXX_I!C26="DF")*(XXX_I!E26&lt;&gt;0),XXX_I!B26&amp;", ","")&amp;IF((XXX_I!C27="DF")*(XXX_I!E27&lt;&gt;0),XXX_I!B27&amp;", ","")&amp;IF((XXX_I!C28="DF")*(XXX_I!E28&lt;&gt;0),XXX_I!B28&amp;", ","")&amp;IF((XXX_I!C29="DF")*(XXX_I!E29&lt;&gt;0),XXX_I!B29&amp;", ","")&amp;IF((XXX_I!C30="DF")*(XXX_I!E30&lt;&gt;0),XXX_I!B30&amp;", ","")&amp;IF((XXX_I!C31="DF")*(XXX_I!E31&lt;&gt;0),XXX_I!B31&amp;", ","")&amp;IF((XXX_I!C32="DF")*(XXX_I!E32&lt;&gt;0),XXX_I!B32&amp;", ","")&amp;IF((XXX_I!C33="DF")*(XXX_I!E33&lt;&gt;0),XXX_I!B33&amp;", ","")&amp;IF((XXX_I!C34="DF")*(XXX_I!E34&lt;&gt;0),XXX_I!B34&amp;", ","")&amp;IF((XXX_I!C35="DF")*(XXX_I!E35&lt;&gt;0),XXX_I!B35&amp;", ","")&amp;IF((XXX_I!C36="DF")*(XXX_I!E36&lt;&gt;0),XXX_I!B36&amp;", ","")&amp;IF((XXX_I!C37="DF")*(XXX_I!E37&lt;&gt;0),XXX_I!B37&amp;", ","")&amp;IF((XXX_I!C38="DF")*(XXX_I!E38&lt;&gt;0),XXX_I!B38&amp;", ","")&amp;IF((XXX_I!C39="DF")*(XXX_I!E39&lt;&gt;0),XXX_I!B39&amp;", ","")&amp;IF((XXX_I!C40="DF")*(XXX_I!E40&lt;&gt;0),XXX_I!B40&amp;", ","")&amp;IF((XXX_I!C41="DF")*(XXX_I!E41&lt;&gt;0),XXX_I!B41&amp;", ","")&amp;IF((XXX_I!C42="DF")*(XXX_I!E42&lt;&gt;0),XXX_I!B42&amp;", ","")&amp;IF((XXX_I!C43="DF")*(XXX_I!E43&lt;&gt;0),XXX_I!B47&amp;", ","")&amp;IF((XXX_I!C44="DF")*(XXX_I!E44&lt;&gt;0),XXX_I!B44&amp;", ","")&amp;IF((XXX_I!C45="DF")*(XXX_I!E45&lt;&gt;0),XXX_I!B45&amp;", ","")&amp;IF((XXX_I!C46="DF")*(XXX_I!E46&lt;&gt;0),XXX_I!B46&amp;", ","")&amp;IF((XXX_I!C47="DF")*(XXX_I!E47&lt;&gt;0),XXX_I!B47&amp;", ","")&amp;IF((XXX_I!C48="DF")*(XXX_I!E48&lt;&gt;0),XXX_I!B48&amp;", ","")</f>
        <v xml:space="preserve">D10LLAL101, D10LLAL109, D10LLAL110, D10LLAL111, D10LLAL215, D10LLAL223, D10LLAL224, D10LLAL225, </v>
      </c>
      <c r="C41" s="350">
        <f>IF(XXX_I!F7&lt;&gt;0,XXX_I!F7*(SUMIFS(XXX_I!F12:F48,XXX_I!C12:C48,"=DF",XXX_I!E12:E48,"=1",XXX_I!D12:D48,"&lt;&gt;DF")+SUMIFS(XXX_I!G12:G48,XXX_I!C12:C48,"=DF",XXX_I!E12:E48,"=1",XXX_I!D12:D48,"&lt;&gt;DF")+SUMIFS(XXX_I!H12:H48,XXX_I!C12:C48,"=DF",XXX_I!E12:E48,"=1",XXX_I!D12:D48,"&lt;&gt;DF")+SUMIFS(XXX_I!I12:I48,XXX_I!C12:C48,"=DF",XXX_I!E12:E48,"=1",XXX_I!D12:D48,"&lt;&gt;DF")),14*(SUMIFS(XXX_I!F12:F48,XXX_I!C12:C48,"=DF",XXX_I!E12:E48,"=1",XXX_I!D12:D48,"&lt;&gt;DF")+SUMIFS(XXX_I!G12:G48,XXX_I!C12:C48,"=DF",XXX_I!E12:E48,"=1",XXX_I!D12:D48,"&lt;&gt;DF")+SUMIFS(XXX_I!H12:H48,XXX_I!C12:C48,"=DF",XXX_I!E12:E48,"=1",XXX_I!D12:D48,"&lt;&gt;DF")+SUMIFS(XXX_I!I12:I48,XXX_I!C12:C48,"=DF",XXX_I!E12:E48,"=1",XXX_I!D12:D48,"&lt;&gt;DF")))+IF(XXX_I!L7&lt;&gt;0,XXX_I!L7*(SUMIFS(XXX_I!L12:L48,XXX_I!C12:C48,"=DF",XXX_I!E12:E48,"=1",XXX_I!D12:D48,"&lt;&gt;DF")+SUMIFS(XXX_I!M12:M48,XXX_I!C12:C48,"=DF",XXX_I!E12:E48,"=1",XXX_I!D12:D48,"&lt;&gt;DF")+SUMIFS(XXX_I!N12:N48,XXX_I!C12:C48,"=DF",XXX_I!E12:E48,"=1",XXX_I!D12:D48,"&lt;&gt;DF")+SUMIFS(XXX_I!O12:O48,XXX_I!C12:C48,"=DF",XXX_I!E12:E48,"=1",XXX_I!D12:D48,"&lt;&gt;DF")),14*(SUMIFS(XXX_I!L12:L48,XXX_I!C12:C48,"=DF",XXX_I!E12:E48,"=1",XXX_I!D12:D48,"&lt;&gt;DF")+SUMIFS(XXX_I!M12:M48,XXX_I!C12:C48,"=DF",XXX_I!E12:E48,"=1",XXX_I!D12:D48,"&lt;&gt;DF")+SUMIFS(XXX_I!N12:N48,XXX_I!C12:C48,"=DF",XXX_I!E12:E48,"=1",XXX_I!D12:D48,"&lt;&gt;DF")+SUMIFS(XXX_I!O12:O48,XXX_I!C12:C48,"=DF",XXX_I!E12:E48,"=1",XXX_I!D12:D48,"&lt;&gt;DF")))+IF(XXX_I!F7&lt;&gt;0,XXX_I!F7*(SUMIFS(XXX_I!I12:I48,XXX_I!C12:C48,"=DF",XXX_I!E12:E48,"=2",XXX_I!D12:D48,"=DO")),14*(SUMIFS(XXX_I!I12:I48,XXX_I!C12:C48,"=DF",XXX_I!E12:E48,"=2",XXX_I!D12:D48,"=DO")))+IF(XXX_I!L7&lt;&gt;0,XXX_I!L7*(SUMIFS(XXX_I!O12:O48,XXX_I!C12:C48,"=DF",XXX_I!E12:E48,"=2",XXX_I!D12:D48,"=DO")),14*(SUMIFS(XXX_I!O12:O48,XXX_I!C12:C48,"=DF",XXX_I!E12:E48,"=2",XXX_I!D12:D48,"=DO")))</f>
        <v>224</v>
      </c>
      <c r="D41" s="213"/>
      <c r="E41" s="214"/>
      <c r="F41" s="215"/>
      <c r="G41" s="179"/>
      <c r="H41" s="180"/>
      <c r="I41" s="216"/>
      <c r="K41" s="188"/>
      <c r="L41" s="274"/>
    </row>
    <row r="42" spans="1:12" ht="27.75" customHeight="1">
      <c r="A42" s="182" t="s">
        <v>47</v>
      </c>
      <c r="B42" s="282" t="str">
        <f>IF((XXX_I!C12="DD")*(XXX_I!E12&lt;&gt;0),XXX_I!B12&amp;", ","")&amp;IF((XXX_I!C13="DD")*(XXX_I!E13&lt;&gt;0),XXX_I!B13&amp;", ","")&amp;IF((XXX_I!C14="DD")*(XXX_I!E14&lt;&gt;0),XXX_I!B14&amp;", ","")&amp;IF((XXX_I!C15="DD")*(XXX_I!E15&lt;&gt;0),XXX_I!B15&amp;", ","")&amp;IF((XXX_I!C16="DD")*(XXX_I!E16&lt;&gt;0),XXX_I!B16&amp;", ","")&amp;IF((XXX_I!C17="DD")*(XXX_I!E17&lt;&gt;0),XXX_I!B17&amp;", ","")&amp;IF((XXX_I!C18="DD")*(XXX_I!E18&lt;&gt;0),XXX_I!B18&amp;", ","")&amp;IF((XXX_I!C19="DD")*(XXX_I!E19&lt;&gt;0),XXX_I!B19&amp;", ","")&amp;IF((XXX_I!C20="DD")*(XXX_I!E20&lt;&gt;0),XXX_I!B20&amp;", ","")&amp;IF((XXX_I!C21="DD")*(XXX_I!E21&lt;&gt;0),XXX_I!B21&amp;", ","")&amp;IF((XXX_I!C22="DD")*(XXX_I!E22&lt;&gt;0),XXX_I!B22&amp;", ","")&amp;IF((XXX_I!C23="DD")*(XXX_I!E23&lt;&gt;0),XXX_I!B23&amp;", ","")&amp;IF((XXX_I!C24="DD")*(XXX_I!E24&lt;&gt;0),XXX_I!B24&amp;", ","")&amp;IF((XXX_I!C25="DD")*(XXX_I!E25&lt;&gt;0),XXX_I!B25&amp;", ","")&amp;IF((XXX_I!C26="DD")*(XXX_I!E26&lt;&gt;0),XXX_I!B26&amp;", ","")&amp;IF((XXX_I!C27="DD")*(XXX_I!E27&lt;&gt;0),XXX_I!B27&amp;", ","")&amp;IF((XXX_I!C28="DD")*(XXX_I!E28&lt;&gt;0),XXX_I!B28&amp;", ","")&amp;IF((XXX_I!C29="DD")*(XXX_I!E29&lt;&gt;0),XXX_I!B29&amp;", ","")&amp;IF((XXX_I!C30="DD")*(XXX_I!E30&lt;&gt;0),XXX_I!B30&amp;", ","")&amp;IF((XXX_I!C31="DD")*(XXX_I!E31&lt;&gt;0),XXX_I!B31&amp;", ","")&amp;IF((XXX_I!C32="DD")*(XXX_I!E32&lt;&gt;0),XXX_I!B32&amp;", ","")&amp;IF((XXX_I!C33="DD")*(XXX_I!E33&lt;&gt;0),XXX_I!B33&amp;", ","")&amp;IF((XXX_I!C34="DD")*(XXX_I!E34&lt;&gt;0),XXX_I!B34&amp;", ","")&amp;IF((XXX_I!C35="DD")*(XXX_I!E35&lt;&gt;0),XXX_I!B35&amp;", ","")&amp;IF((XXX_I!C36="DD")*(XXX_I!E36&lt;&gt;0),XXX_I!B36&amp;", ","")&amp;IF((XXX_I!C37="DD")*(XXX_I!E37&lt;&gt;0),XXX_I!B37&amp;", ","")&amp;IF((XXX_I!C38="DD")*(XXX_I!E38&lt;&gt;0),XXX_I!B38&amp;", ","")&amp;IF((XXX_I!C39="DD")*(XXX_I!E39&lt;&gt;0),XXX_I!B39&amp;", ","")&amp;IF((XXX_I!C40="DD")*(XXX_I!E40&lt;&gt;0),XXX_I!B40&amp;", ","")&amp;IF((XXX_I!C41="DD")*(XXX_I!E41&lt;&gt;0),XXX_I!B41&amp;", ","")&amp;IF((XXX_I!C42="DD")*(XXX_I!E42&lt;&gt;0),XXX_I!B42&amp;", ","")&amp;IF((XXX_I!C43="DD")*(XXX_I!E43&lt;&gt;0),XXX_I!B47&amp;", ","")&amp;IF((XXX_I!C44="DD")*(XXX_I!E44&lt;&gt;0),XXX_I!B44&amp;", ","")&amp;IF((XXX_I!C45="DD")*(XXX_I!E45&lt;&gt;0),XXX_I!B45&amp;", ","")&amp;IF((XXX_I!C46="DD")*(XXX_I!E46&lt;&gt;0),XXX_I!B46&amp;", ","")&amp;IF((XXX_I!C47="DD")*(XXX_I!E47&lt;&gt;0),XXX_I!B47&amp;", ","")&amp;IF((XXX_I!C48="DD")*(XXX_I!E48&lt;&gt;0),XXX_I!B48&amp;", ","")</f>
        <v xml:space="preserve">D10LLAL102, D10LLAL107, D10LLAL108, D10LLAL216, D10LLAL221, D10LLAL222, </v>
      </c>
      <c r="C42" s="352">
        <f>IF(XXX_I!F7&lt;&gt;0,XXX_I!F7*(SUMIFS(XXX_I!F12:F48,XXX_I!C12:C48,"=DD",XXX_I!E12:E48,"=1",XXX_I!D12:D48,"&lt;&gt;DF")+SUMIFS(XXX_I!G12:G48,XXX_I!C12:C48,"=DD",XXX_I!E12:E48,"=1",XXX_I!D12:D48,"&lt;&gt;DF")+SUMIFS(XXX_I!H12:H48,XXX_I!C12:C48,"=DD",XXX_I!E12:E48,"=1",XXX_I!D12:D48,"&lt;&gt;DF")+SUMIFS(XXX_I!I12:I48,XXX_I!C12:C48,"=DD",XXX_I!E12:E48,"=1",XXX_I!D12:D48,"&lt;&gt;DF")),14*(SUMIFS(XXX_I!F12:F48,XXX_I!C12:C48,"=DD",XXX_I!E12:E48,"=1",XXX_I!D12:D48,"&lt;&gt;DF")+SUMIFS(XXX_I!G12:G48,XXX_I!C12:C48,"=DD",XXX_I!E12:E48,"=1",XXX_I!D12:D48,"&lt;&gt;DF")+SUMIFS(XXX_I!H12:H48,XXX_I!C12:C48,"=DD",XXX_I!E12:E48,"=1",XXX_I!D12:D48,"&lt;&gt;DF")+SUMIFS(XXX_I!I12:I48,XXX_I!C12:C48,"=DD",XXX_I!E12:E48,"=1",XXX_I!D12:D48,"&lt;&gt;DF")))+IF(XXX_I!L7&lt;&gt;0,XXX_I!L7*(SUMIFS(XXX_I!L12:L48,XXX_I!C12:C48,"=DD",XXX_I!E12:E48,"=1",XXX_I!D12:D48,"&lt;&gt;DF")+SUMIFS(XXX_I!M12:M48,XXX_I!C12:C48,"=DD",XXX_I!E12:E48,"=1",XXX_I!D12:D48,"&lt;&gt;DF")+SUMIFS(XXX_I!N12:N48,XXX_I!C12:C48,"=DD",XXX_I!E12:E48,"=1",XXX_I!D12:D48,"&lt;&gt;DF")+SUMIFS(XXX_I!O12:O48,XXX_I!C12:C48,"=DD",XXX_I!E12:E48,"=1",XXX_I!D12:D48,"&lt;&gt;DF")),14*(SUMIFS(XXX_I!L12:L48,XXX_I!C12:C48,"=DD",XXX_I!E12:E48,"=1",XXX_I!D12:D48,"&lt;&gt;DF")+SUMIFS(XXX_I!M12:M48,XXX_I!C12:C48,"=DD",XXX_I!E12:E48,"=1",XXX_I!D12:D48,"&lt;&gt;DF")+SUMIFS(XXX_I!N12:N48,XXX_I!C12:C48,"=DD",XXX_I!E12:E48,"=1",XXX_I!D12:D48,"&lt;&gt;DF")+SUMIFS(XXX_I!O12:O48,XXX_I!C12:C48,"=DD",XXX_I!E12:E48,"=1",XXX_I!D12:D48,"&lt;&gt;DF")))+IF(XXX_I!F7&lt;&gt;0,XXX_I!F7*(SUMIFS(XXX_I!I12:I48,XXX_I!C12:C48,"=DD",XXX_I!E12:E48,"=2",XXX_I!D12:D48,"=DO")),14*(SUMIFS(XXX_I!I12:I48,XXX_I!C12:C48,"=DD",XXX_I!E12:E48,"=2",XXX_I!D12:D48,"=DO")))+IF(XXX_I!L7&lt;&gt;0,XXX_I!L7*(SUMIFS(XXX_I!O12:O48,XXX_I!C12:C48,"=DD",XXX_I!E12:E48,"=2",XXX_I!D12:D48,"=DO")),14*(SUMIFS(XXX_I!O12:O48,XXX_I!C12:C48,"=DD",XXX_I!E12:E48,"=2",XXX_I!D12:D48,"=DO")))</f>
        <v>126</v>
      </c>
      <c r="D42" s="217"/>
      <c r="E42" s="218"/>
      <c r="F42" s="219"/>
      <c r="G42" s="184"/>
      <c r="H42" s="185"/>
      <c r="I42" s="216"/>
      <c r="K42" s="188"/>
      <c r="L42" s="274"/>
    </row>
    <row r="43" spans="1:12" ht="30">
      <c r="A43" s="182" t="s">
        <v>48</v>
      </c>
      <c r="B43" s="282" t="str">
        <f>IF((XXX_I!C12="DS")*(XXX_I!E12&lt;&gt;0),XXX_I!B12&amp;", ","")&amp;IF((XXX_I!C13="DS")*(XXX_I!E13&lt;&gt;0),XXX_I!B13&amp;", ","")&amp;IF((XXX_I!C14="DS")*(XXX_I!E14&lt;&gt;0),XXX_I!B14&amp;", ","")&amp;IF((XXX_I!C15="DS")*(XXX_I!E15&lt;&gt;0),XXX_I!B15&amp;", ","")&amp;IF((XXX_I!C16="DS")*(XXX_I!E16&lt;&gt;0),XXX_I!B16&amp;", ","")&amp;IF((XXX_I!C17="DS")*(XXX_I!E17&lt;&gt;0),XXX_I!B17&amp;", ","")&amp;IF((XXX_I!C18="DS")*(XXX_I!E18&lt;&gt;0),XXX_I!B18&amp;", ","")&amp;IF((XXX_I!C19="DS")*(XXX_I!E19&lt;&gt;0),XXX_I!B19&amp;", ","")&amp;IF((XXX_I!C20="DS")*(XXX_I!E20&lt;&gt;0),XXX_I!B20&amp;", ","")&amp;IF((XXX_I!C21="DS")*(XXX_I!E21&lt;&gt;0),XXX_I!B21&amp;", ","")&amp;IF((XXX_I!C22="DS")*(XXX_I!E22&lt;&gt;0),XXX_I!B22&amp;", ","")&amp;IF((XXX_I!C23="DS")*(XXX_I!E23&lt;&gt;0),XXX_I!B23&amp;", ","")&amp;IF((XXX_I!C24="DS")*(XXX_I!E24&lt;&gt;0),XXX_I!B24&amp;", ","")&amp;IF((XXX_I!C25="DS")*(XXX_I!E25&lt;&gt;0),XXX_I!B25&amp;", ","")&amp;IF((XXX_I!C26="DS")*(XXX_I!E26&lt;&gt;0),XXX_I!B26&amp;", ","")&amp;IF((XXX_I!C27="DS")*(XXX_I!E27&lt;&gt;0),XXX_I!B27&amp;", ","")&amp;IF((XXX_I!C28="DS")*(XXX_I!E28&lt;&gt;0),XXX_I!B28&amp;", ","")&amp;IF((XXX_I!C29="DS")*(XXX_I!E29&lt;&gt;0),XXX_I!B29&amp;", ","")&amp;IF((XXX_I!C30="DS")*(XXX_I!E30&lt;&gt;0),XXX_I!B30&amp;", ","")&amp;IF((XXX_I!C31="DS")*(XXX_I!E31&lt;&gt;0),XXX_I!B31&amp;", ","")&amp;IF((XXX_I!C32="DS")*(XXX_I!E32&lt;&gt;0),XXX_I!B32&amp;", ","")&amp;IF((XXX_I!C33="DS")*(XXX_I!E33&lt;&gt;0),XXX_I!B33&amp;", ","")&amp;IF((XXX_I!C34="DS")*(XXX_I!E34&lt;&gt;0),XXX_I!B34&amp;", ","")&amp;IF((XXX_I!C35="DS")*(XXX_I!E35&lt;&gt;0),XXX_I!B35&amp;", ","")&amp;IF((XXX_I!C36="DS")*(XXX_I!E36&lt;&gt;0),XXX_I!B36&amp;", ","")&amp;IF((XXX_I!C37="DS")*(XXX_I!E37&lt;&gt;0),XXX_I!B37&amp;", ","")&amp;IF((XXX_I!C38="DS")*(XXX_I!E38&lt;&gt;0),XXX_I!B38&amp;", ","")&amp;IF((XXX_I!C39="DS")*(XXX_I!E39&lt;&gt;0),XXX_I!B39&amp;", ","")&amp;IF((XXX_I!C40="DS")*(XXX_I!E40&lt;&gt;0),XXX_I!B40&amp;", ","")&amp;IF((XXX_I!C41="DS")*(XXX_I!E41&lt;&gt;0),XXX_I!B41&amp;", ","")&amp;IF((XXX_I!C42="DS")*(XXX_I!E42&lt;&gt;0),XXX_I!B42&amp;", ","")&amp;IF((XXX_I!C43="DS")*(XXX_I!E43&lt;&gt;0),XXX_I!B47&amp;", ","")&amp;IF((XXX_I!C44="DS")*(XXX_I!E44&lt;&gt;0),XXX_I!B44&amp;", ","")&amp;IF((XXX_I!C45="DS")*(XXX_I!E45&lt;&gt;0),XXX_I!B45&amp;", ","")&amp;IF((XXX_I!C46="DS")*(XXX_I!E46&lt;&gt;0),XXX_I!B46&amp;", ","")&amp;IF((XXX_I!C47="DS")*(XXX_I!E47&lt;&gt;0),XXX_I!B47&amp;", ","")&amp;IF((XXX_I!C48="DS")*(XXX_I!E48&lt;&gt;0),XXX_I!B48&amp;", ","")</f>
        <v xml:space="preserve">D10LLAL103, D10LLAL104, D10LLAL105, D10LLAL217, D10LLAL218, D10LLAL219, </v>
      </c>
      <c r="C43" s="352">
        <f>IF(XXX_I!F7&lt;&gt;0,XXX_I!F7*(SUMIFS(XXX_I!F12:F48,XXX_I!C12:C48,"=DS",XXX_I!E12:E48,"=1",XXX_I!D12:D48,"&lt;&gt;DF")+SUMIFS(XXX_I!G12:G48,XXX_I!C12:C48,"=DS",XXX_I!E12:E48,"=1",XXX_I!D12:D48,"&lt;&gt;DF")+SUMIFS(XXX_I!H12:H48,XXX_I!C12:C48,"=DS",XXX_I!E12:E48,"=1",XXX_I!D12:D48,"&lt;&gt;DF")+SUMIFS(XXX_I!I12:I48,XXX_I!C12:C48,"=DS",XXX_I!E12:E48,"=1",XXX_I!D12:D48,"&lt;&gt;DF")),14*(SUMIFS(XXX_I!F12:F48,XXX_I!C12:C48,"=DS",XXX_I!E12:E48,"=1",XXX_I!D12:D48,"&lt;&gt;DF")+SUMIFS(XXX_I!G12:G48,XXX_I!C12:C48,"=DS",XXX_I!E12:E48,"=1",XXX_I!D12:D48,"&lt;&gt;DF")+SUMIFS(XXX_I!H12:H48,XXX_I!C12:C48,"=DS",XXX_I!E12:E48,"=1",XXX_I!D12:D48,"&lt;&gt;DF")+SUMIFS(XXX_I!I12:I48,XXX_I!C12:C48,"=DS",XXX_I!E12:E48,"=1",XXX_I!D12:D48,"&lt;&gt;DF")))+IF(XXX_I!L7&lt;&gt;0,XXX_I!L7*(SUMIFS(XXX_I!L12:L48,XXX_I!C12:C48,"=DS",XXX_I!E12:E48,"=1",XXX_I!D12:D48,"&lt;&gt;DF")+SUMIFS(XXX_I!M12:M48,XXX_I!C12:C48,"=DS",XXX_I!E12:E48,"=1",XXX_I!D12:D48,"&lt;&gt;DF")+SUMIFS(XXX_I!N12:N48,XXX_I!C12:C48,"=DS",XXX_I!E12:E48,"=1",XXX_I!D12:D48,"&lt;&gt;DF")+SUMIFS(XXX_I!O12:O48,XXX_I!C12:C48,"=DS",XXX_I!E12:E48,"=1",XXX_I!D12:D48,"&lt;&gt;DF")),14*(SUMIFS(XXX_I!L12:L48,XXX_I!C12:C48,"=DS",XXX_I!E12:E48,"=1",XXX_I!D12:D48,"&lt;&gt;DF")+SUMIFS(XXX_I!M12:M48,XXX_I!C12:C48,"=DS",XXX_I!E12:E48,"=1",XXX_I!D12:D48,"&lt;&gt;DF")+SUMIFS(XXX_I!N12:N48,XXX_I!C12:C48,"=DS",XXX_I!E12:E48,"=1",XXX_I!D12:D48,"&lt;&gt;DF")+SUMIFS(XXX_I!O12:O48,XXX_I!C12:C48,"=DS",XXX_I!E12:E48,"=1",XXX_I!D12:D48,"&lt;&gt;DF")))+IF(XXX_I!F7&lt;&gt;0,XXX_I!F7*(SUMIFS(XXX_I!I12:I48,XXX_I!C12:C48,"=DS",XXX_I!E12:E48,"=2",XXX_I!D12:D48,"=DO")),14*(SUMIFS(XXX_I!I12:I48,XXX_I!C12:C48,"=DS",XXX_I!E12:E48,"=2",XXX_I!D12:D48,"=DO")))+IF(XXX_I!L7&lt;&gt;0,XXX_I!L7*(SUMIFS(XXX_I!O12:O48,XXX_I!C12:C48,"=DS",XXX_I!E12:E48,"=2",XXX_I!D12:D48,"=DO")),14*(SUMIFS(XXX_I!O12:O48,XXX_I!C12:C48,"=DS",XXX_I!E12:E48,"=2",XXX_I!D12:D48,"=DO")))</f>
        <v>294</v>
      </c>
      <c r="D43" s="217"/>
      <c r="E43" s="218"/>
      <c r="F43" s="219"/>
      <c r="G43" s="184"/>
      <c r="H43" s="185"/>
      <c r="I43" s="216"/>
      <c r="K43" s="188"/>
      <c r="L43" s="274"/>
    </row>
    <row r="44" spans="1:12" ht="47.25" customHeight="1" thickBot="1">
      <c r="A44" s="190" t="s">
        <v>49</v>
      </c>
      <c r="B44" s="283" t="str">
        <f>IF((XXX_I!C12="DC")*(XXX_I!E12&lt;&gt;0),XXX_I!B12&amp;", ","")&amp;IF((XXX_I!C13="DC")*(XXX_I!E13&lt;&gt;0),XXX_I!B13&amp;", ","")&amp;IF((XXX_I!C14="DC")*(XXX_I!E14&lt;&gt;0),XXX_I!B14&amp;", ","")&amp;IF((XXX_I!C15="DC")*(XXX_I!E15&lt;&gt;0),XXX_I!B15&amp;", ","")&amp;IF((XXX_I!C16="DC")*(XXX_I!E16&lt;&gt;0),XXX_I!B16&amp;", ","")&amp;IF((XXX_I!C17="DC")*(XXX_I!E17&lt;&gt;0),XXX_I!B17&amp;", ","")&amp;IF((XXX_I!C18="DC")*(XXX_I!E18&lt;&gt;0),XXX_I!B18&amp;", ","")&amp;IF((XXX_I!C19="DC")*(XXX_I!E19&lt;&gt;0),XXX_I!B19&amp;", ","")&amp;IF((XXX_I!C20="DC")*(XXX_I!E20&lt;&gt;0),XXX_I!B20&amp;", ","")&amp;IF((XXX_I!C21="DC")*(XXX_I!E21&lt;&gt;0),XXX_I!B21&amp;", ","")&amp;IF((XXX_I!C22="DC")*(XXX_I!E22&lt;&gt;0),XXX_I!B22&amp;", ","")&amp;IF((XXX_I!C23="DC")*(XXX_I!E23&lt;&gt;0),XXX_I!B23&amp;", ","")&amp;IF((XXX_I!C24="DC")*(XXX_I!E24&lt;&gt;0),XXX_I!B24&amp;", ","")&amp;IF((XXX_I!C25="DC")*(XXX_I!E25&lt;&gt;0),XXX_I!B25&amp;", ","")&amp;IF((XXX_I!C26="DC")*(XXX_I!E26&lt;&gt;0),XXX_I!B26&amp;", ","")&amp;IF((XXX_I!C27="DC")*(XXX_I!E27&lt;&gt;0),XXX_I!B27&amp;", ","")&amp;IF((XXX_I!C28="DC")*(XXX_I!E28&lt;&gt;0),XXX_I!B28&amp;", ","")&amp;IF((XXX_I!C29="DC")*(XXX_I!E29&lt;&gt;0),XXX_I!B29&amp;", ","")&amp;IF((XXX_I!C30="DC")*(XXX_I!E30&lt;&gt;0),XXX_I!B30&amp;", ","")&amp;IF((XXX_I!C31="DC")*(XXX_I!E31&lt;&gt;0),XXX_I!B31&amp;", ","")&amp;IF((XXX_I!C32="DC")*(XXX_I!E32&lt;&gt;0),XXX_I!B32&amp;", ","")&amp;IF((XXX_I!C33="DC")*(XXX_I!E33&lt;&gt;0),XXX_I!B33&amp;", ","")&amp;IF((XXX_I!C34="DC")*(XXX_I!E34&lt;&gt;0),XXX_I!B34&amp;", ","")&amp;IF((XXX_I!C35="DC")*(XXX_I!E35&lt;&gt;0),XXX_I!B35&amp;", ","")&amp;IF((XXX_I!C36="DC")*(XXX_I!E36&lt;&gt;0),XXX_I!B36&amp;", ","")&amp;IF((XXX_I!C37="DC")*(XXX_I!E37&lt;&gt;0),XXX_I!B37&amp;", ","")&amp;IF((XXX_I!C38="DC")*(XXX_I!E38&lt;&gt;0),XXX_I!B38&amp;", ","")&amp;IF((XXX_I!C39="DC")*(XXX_I!E39&lt;&gt;0),XXX_I!B39&amp;", ","")&amp;IF((XXX_I!C40="DC")*(XXX_I!E40&lt;&gt;0),XXX_I!B40&amp;", ","")&amp;IF((XXX_I!C41="DC")*(XXX_I!E41&lt;&gt;0),XXX_I!B41&amp;", ","")&amp;IF((XXX_I!C42="DC")*(XXX_I!E42&lt;&gt;0),XXX_I!B42&amp;", ","")&amp;IF((XXX_I!C43="DC")*(XXX_I!E43&lt;&gt;0),XXX_I!B47&amp;", ","")&amp;IF((XXX_I!C44="DC")*(XXX_I!E44&lt;&gt;0),XXX_I!B44&amp;", ","")&amp;IF((XXX_I!C45="DC")*(XXX_I!E45&lt;&gt;0),XXX_I!B45&amp;", ","")&amp;IF((XXX_I!C46="DC")*(XXX_I!E46&lt;&gt;0),XXX_I!B46&amp;", ","")&amp;IF((XXX_I!C47="DC")*(XXX_I!E47&lt;&gt;0),XXX_I!B47&amp;", ","")&amp;IF((XXX_I!C48="DC")*(XXX_I!E48&lt;&gt;0),XXX_I!B48&amp;", ","")</f>
        <v xml:space="preserve">D10LLAL106, D10LLAL220, D10LLAL226, D10LLAL230, D10LLAL231, </v>
      </c>
      <c r="C44" s="353">
        <f>IF(XXX_I!F7&lt;&gt;0,XXX_I!F7*(SUMIFS(XXX_I!F12:F48,XXX_I!C12:C48,"=DC",XXX_I!E12:E48,"=1",XXX_I!D12:D48,"&lt;&gt;DF")+SUMIFS(XXX_I!G12:G48,XXX_I!C12:C48,"=DC",XXX_I!E12:E48,"=1",XXX_I!D12:D48,"&lt;&gt;DF")+SUMIFS(XXX_I!H12:H48,XXX_I!C12:C48,"=DC",XXX_I!E12:E48,"=1",XXX_I!D12:D48,"&lt;&gt;DF")+SUMIFS(XXX_I!I12:I48,XXX_I!C12:C48,"=DC",XXX_I!E12:E48,"=1",XXX_I!D12:D48,"&lt;&gt;DF")),14*(SUMIFS(XXX_I!F12:F48,XXX_I!C12:C48,"=DC",XXX_I!E12:E48,"=1",XXX_I!D12:D48,"&lt;&gt;DF")+SUMIFS(XXX_I!G12:G48,XXX_I!C12:C48,"=DC",XXX_I!E12:E48,"=1",XXX_I!D12:D48,"&lt;&gt;DF")+SUMIFS(XXX_I!H12:H48,XXX_I!C12:C48,"=DC",XXX_I!E12:E48,"=1",XXX_I!D12:D48,"&lt;&gt;DF")+SUMIFS(XXX_I!I12:I48,XXX_I!C12:C48,"=DC",XXX_I!E12:E48,"=1",XXX_I!D12:D48,"&lt;&gt;DF")))+IF(XXX_I!L7&lt;&gt;0,XXX_I!L7*(SUMIFS(XXX_I!L12:L48,XXX_I!C12:C48,"=DC",XXX_I!E12:E48,"=1",XXX_I!D12:D48,"&lt;&gt;DF")+SUMIFS(XXX_I!M12:M48,XXX_I!C12:C48,"=DC",XXX_I!E12:E48,"=1",XXX_I!D12:D48,"&lt;&gt;DF")+SUMIFS(XXX_I!N12:N48,XXX_I!C12:C48,"=DC",XXX_I!E12:E48,"=1",XXX_I!D12:D48,"&lt;&gt;DF")+SUMIFS(XXX_I!O12:O48,XXX_I!C12:C48,"=DC",XXX_I!E12:E48,"=1",XXX_I!D12:D48,"&lt;&gt;DF")),14*(SUMIFS(XXX_I!L12:L48,XXX_I!C12:C48,"=DC",XXX_I!E12:E48,"=1",XXX_I!D12:D48,"&lt;&gt;DF")+SUMIFS(XXX_I!M12:M48,XXX_I!C12:C48,"=DC",XXX_I!E12:E48,"=1",XXX_I!D12:D48,"&lt;&gt;DF")+SUMIFS(XXX_I!N12:N48,XXX_I!C12:C48,"=DC",XXX_I!E12:E48,"=1",XXX_I!D12:D48,"&lt;&gt;DF")+SUMIFS(XXX_I!O12:O48,XXX_I!C12:C48,"=DC",XXX_I!E12:E48,"=1",XXX_I!D12:D48,"&lt;&gt;DF")))+IF(XXX_I!F7&lt;&gt;0,XXX_I!F7*(SUMIFS(XXX_I!I12:I48,XXX_I!C12:C48,"=DC",XXX_I!E12:E48,"=2",XXX_I!D12:D48,"=DO")),14*(SUMIFS(XXX_I!I12:I48,XXX_I!C12:C48,"=DC",XXX_I!E12:E48,"=2",XXX_I!D12:D48,"=DO")))+IF(XXX_I!L7&lt;&gt;0,XXX_I!L7*(SUMIFS(XXX_I!O12:O48,XXX_I!C12:C48,"=DC",XXX_I!E12:E48,"=2",XXX_I!D12:D48,"=DO")),14*(SUMIFS(XXX_I!O12:O48,XXX_I!C12:C48,"=DC",XXX_I!E12:E48,"=2",XXX_I!D12:D48,"=DO")))</f>
        <v>112</v>
      </c>
      <c r="D44" s="220"/>
      <c r="E44" s="221"/>
      <c r="F44" s="222"/>
      <c r="G44" s="225"/>
      <c r="H44" s="226"/>
      <c r="I44" s="216"/>
      <c r="K44" s="188"/>
      <c r="L44" s="274"/>
    </row>
    <row r="45" spans="1:12" ht="10.5" hidden="1" customHeight="1" thickBot="1">
      <c r="A45" s="330"/>
      <c r="B45" s="331"/>
      <c r="C45" s="332"/>
      <c r="D45" s="333"/>
      <c r="E45" s="334"/>
      <c r="F45" s="335"/>
      <c r="G45" s="191"/>
      <c r="H45" s="192"/>
      <c r="I45" s="216"/>
      <c r="K45" s="199"/>
      <c r="L45" s="276"/>
    </row>
    <row r="46" spans="1:12">
      <c r="C46" s="286">
        <f>SUM(C41:C45)</f>
        <v>756</v>
      </c>
      <c r="I46" s="216"/>
    </row>
    <row r="47" spans="1:12" ht="15.75" thickBot="1">
      <c r="A47" s="171" t="s">
        <v>53</v>
      </c>
      <c r="D47" s="172"/>
      <c r="E47" s="172"/>
      <c r="F47" s="172"/>
      <c r="G47" s="172"/>
      <c r="H47" s="172"/>
      <c r="I47" s="216"/>
    </row>
    <row r="48" spans="1:12" s="176" customFormat="1" ht="15.75" thickBot="1">
      <c r="A48" s="174" t="s">
        <v>18</v>
      </c>
      <c r="B48" s="280" t="s">
        <v>17</v>
      </c>
      <c r="C48" s="287" t="s">
        <v>20</v>
      </c>
      <c r="D48" s="174" t="s">
        <v>16</v>
      </c>
      <c r="E48" s="618" t="s">
        <v>22</v>
      </c>
      <c r="F48" s="619"/>
      <c r="G48" s="620" t="s">
        <v>21</v>
      </c>
      <c r="H48" s="621"/>
      <c r="I48" s="223"/>
      <c r="J48" s="292"/>
      <c r="L48" s="277"/>
    </row>
    <row r="49" spans="1:17" ht="78" customHeight="1">
      <c r="A49" s="177" t="s">
        <v>51</v>
      </c>
      <c r="B49" s="281" t="str">
        <f>IF((XXX_I!D12="DO")*(XXX_I!E12&lt;&gt;0),XXX_I!B12&amp;", ","")&amp;IF((XXX_I!D13="DO")*(XXX_I!E13&lt;&gt;0),XXX_I!B13&amp;", ","")&amp;IF((XXX_I!D14="DO")*(XXX_I!E14&lt;&gt;0),XXX_I!B14&amp;", ","")&amp;IF((XXX_I!D15="DO")*(XXX_I!E15&lt;&gt;0),XXX_I!B15&amp;", ","")&amp;IF((XXX_I!D16="DO")*(XXX_I!E16&lt;&gt;0),XXX_I!B16&amp;", ","")&amp;IF((XXX_I!D17="DO")*(XXX_I!E17&lt;&gt;0),XXX_I!B17&amp;", ","")&amp;IF((XXX_I!D18="DO")*(XXX_I!E18&lt;&gt;0),XXX_I!B18&amp;", ","")&amp;IF((XXX_I!D19="DO")*(XXX_I!E19&lt;&gt;0),XXX_I!B19&amp;", ","")&amp;IF((XXX_I!D20="DO")*(XXX_I!E20&lt;&gt;0),XXX_I!B20&amp;", ","")&amp;IF((XXX_I!D21="DO")*(XXX_I!E21&lt;&gt;0),XXX_I!B21&amp;", ","")&amp;IF((XXX_I!D22="DO")*(XXX_I!E22&lt;&gt;0),XXX_I!B22&amp;", ","")&amp;IF((XXX_I!D23="DO")*(XXX_I!E23&lt;&gt;0),XXX_I!B23&amp;", ","")&amp;IF((XXX_I!D24="DO")*(XXX_I!E24&lt;&gt;0),XXX_I!B24&amp;", ","")&amp;IF((XXX_I!D25="DO")*(XXX_I!E25&lt;&gt;0),XXX_I!B25&amp;", ","")&amp;IF((XXX_I!D26="DO")*(XXX_I!E26&lt;&gt;0),XXX_I!B26&amp;", ","")&amp;IF((XXX_I!D27="DO")*(XXX_I!E27&lt;&gt;0),XXX_I!B27&amp;", ","")&amp;IF((XXX_I!D28="DO")*(XXX_I!E28&lt;&gt;0),XXX_I!B28&amp;", ","")&amp;IF((XXX_I!D29="DO")*(XXX_I!E29&lt;&gt;0),XXX_I!B29&amp;", ","")&amp;IF((XXX_I!D30="DO")*(XXX_I!E30&lt;&gt;0),XXX_I!B30&amp;", ","")&amp;IF((XXX_I!D31="DO")*(XXX_I!E31&lt;&gt;0),XXX_I!B31&amp;", ","")&amp;IF((XXX_I!D32="DO")*(XXX_I!E32&lt;&gt;0),XXX_I!B32&amp;", ","")&amp;IF((XXX_I!D33="DO")*(XXX_I!E33&lt;&gt;0),XXX_I!B33&amp;", ","")&amp;IF((XXX_I!D34="DO")*(XXX_I!E34&lt;&gt;0),XXX_I!B34&amp;", ","")&amp;IF((XXX_I!D35="DO")*(XXX_I!E35&lt;&gt;0),XXX_I!B35&amp;", ","")&amp;IF((XXX_I!D36="DO")*(XXX_I!E36&lt;&gt;0),XXX_I!B36&amp;", ","")&amp;IF((XXX_I!D37="DO")*(XXX_I!E37&lt;&gt;0),XXX_I!B37&amp;", ","")&amp;IF((XXX_I!D38="DO")*(XXX_I!E38&lt;&gt;0),XXX_I!B38&amp;", ","")&amp;IF((XXX_I!D39="DO")*(XXX_I!E39&lt;&gt;0),XXX_I!B39&amp;", ","")&amp;IF((XXX_I!D40="DO")*(XXX_I!E40&lt;&gt;0),XXX_I!B40&amp;", ","")&amp;IF((XXX_I!D41="DO")*(XXX_I!E41&lt;&gt;0),XXX_I!B41&amp;", ","")&amp;IF((XXX_I!D42="DO")*(XXX_I!E42&lt;&gt;0),XXX_I!B42&amp;", ","")&amp;IF((XXX_I!D43="DO")*(XXX_I!E43&lt;&gt;0),XXX_I!B43&amp;", ","")&amp;IF((XXX_I!D44="DO")*(XXX_I!E44&lt;&gt;0),XXX_I!B44&amp;", ","")&amp;IF((XXX_I!D45="DO")*(XXX_I!E45&lt;&gt;0),XXX_I!B45&amp;", ","")&amp;IF((XXX_I!D46="DO")*(XXX_I!E46&lt;&gt;0),XXX_I!B46&amp;", ","")&amp;IF((XXX_I!D47="DO")*(XXX_I!E47&lt;&gt;0),XXX_I!B47&amp;", ","")&amp;IF((XXX_I!D48="DO")*(XXX_I!E48&lt;&gt;0),XXX_I!B48&amp;", ","")</f>
        <v xml:space="preserve">D10LLAL101, D10LLAL102, D10LLAL103, D10LLAL104, D10LLAL105, D10LLAL106, D10LLAL107, D10LLAL108, D10LLAL215, D10LLAL216, D10LLAL217, D10LLAL218, D10LLAL219, D10LLAL220, D10LLAL221, D10LLAL222, D10LLAL226, </v>
      </c>
      <c r="C49" s="293">
        <f>IF(XXX_I!F7&lt;&gt;0,XXX_I!F7*(SUMIFS(XXX_I!F12:F48,XXX_I!D12:D48,"=DO",XXX_I!E12:E48,"&lt;&gt;0")+SUMIFS(XXX_I!G12:G48,XXX_I!D12:D48,"=DO",XXX_I!E12:E48,"&lt;&gt;0")+SUMIFS(XXX_I!H12:H48,XXX_I!D12:D48,"=DO",XXX_I!E12:E48,"&lt;&gt;0")+SUMIFS(XXX_I!I12:I48,XXX_I!D12:D48,"=DO",XXX_I!E12:E48,"&lt;&gt;0")),14*(SUMIFS(XXX_I!F12:F48,XXX_I!D12:D48,"=DO",XXX_I!E12:E48,"&lt;&gt;0")+SUMIFS(XXX_I!G12:G48,XXX_I!D12:D48,"=DO",XXX_I!E12:E48,"&lt;&gt;0")+SUMIFS(XXX_I!H12:H48,XXX_I!D12:D48,"=DO",XXX_I!E12:E48,"&lt;&gt;0")+SUMIFS(XXX_I!I12:I48,XXX_I!D12:D48,"=DO",XXX_I!E12:E48,"&lt;&gt;0")))+IF(XXX_I!L7&lt;&gt;0,XXX_I!L7*(SUMIFS(XXX_I!L12:L48,XXX_I!D12:D48,"=DO",XXX_I!E12:E48,"&lt;&gt;0")+SUMIFS(XXX_I!M12:M48,XXX_I!D12:D48,"=DO",XXX_I!E12:E48,"&lt;&gt;0")+SUMIFS(XXX_I!N12:N48,XXX_I!D12:D48,"=DO",XXX_I!E12:E48,"&lt;&gt;0")+SUMIFS(XXX_I!O12:O48,XXX_I!D12:D48,"=DO",XXX_I!E12:E48,"&lt;&gt;0")),14*(SUMIFS(XXX_I!L12:L48,XXX_I!D12:D48,"=DO",XXX_I!E12:E48,"&lt;&gt;0")+SUMIFS(XXX_I!M12:M48,XXX_I!D12:D48,"=DO",XXX_I!E12:E48,"&lt;&gt;0")+SUMIFS(XXX_I!N12:N48,XXX_I!D12:D48,"=DO",XXX_I!E12:E48,"&lt;&gt;0")+SUMIFS(XXX_I!O12:O48,XXX_I!D12:D48,"=DO",XXX_I!E12:E48,"&lt;&gt;0")))</f>
        <v>644</v>
      </c>
      <c r="D49" s="213"/>
      <c r="E49" s="214"/>
      <c r="F49" s="215"/>
      <c r="G49" s="179"/>
      <c r="H49" s="180"/>
      <c r="I49" s="216"/>
    </row>
    <row r="50" spans="1:17" ht="30">
      <c r="A50" s="182" t="s">
        <v>52</v>
      </c>
      <c r="B50" s="282" t="str">
        <f>IF((XXX_I!D12="DA")*(XXX_I!E12&lt;&gt;0),XXX_I!B12&amp;", ","")&amp;IF((XXX_I!D13="DA")*(XXX_I!E13&lt;&gt;0),XXX_I!B13&amp;", ","")&amp;IF((XXX_I!D14="DA")*(XXX_I!E14&lt;&gt;0),XXX_I!B14&amp;", ","")&amp;IF((XXX_I!D15="DA")*(XXX_I!E15&lt;&gt;0),XXX_I!B15&amp;", ","")&amp;IF((XXX_I!D16="DA")*(XXX_I!E16&lt;&gt;0),XXX_I!B16&amp;", ","")&amp;IF((XXX_I!D17="DA")*(XXX_I!E17&lt;&gt;0),XXX_I!B17&amp;", ","")&amp;IF((XXX_I!D18="DA")*(XXX_I!E18&lt;&gt;0),XXX_I!B18&amp;", ","")&amp;IF((XXX_I!D19="DA")*(XXX_I!E19&lt;&gt;0),XXX_I!B19&amp;", ","")&amp;IF((XXX_I!D20="DA")*(XXX_I!E20&lt;&gt;0),XXX_I!B20&amp;", ","")&amp;IF((XXX_I!D21="DA")*(XXX_I!E21&lt;&gt;0),XXX_I!B21&amp;", ","")&amp;IF((XXX_I!D22="DA")*(XXX_I!E22&lt;&gt;0),XXX_I!B22&amp;", ","")&amp;IF((XXX_I!D23="DA")*(XXX_I!E23&lt;&gt;0),XXX_I!B23&amp;", ","")&amp;IF((XXX_I!D24="DA")*(XXX_I!E24&lt;&gt;0),XXX_I!B24&amp;", ","")&amp;IF((XXX_I!D25="DA")*(XXX_I!E25&lt;&gt;0),XXX_I!B25&amp;", ","")&amp;IF((XXX_I!D26="DA")*(XXX_I!E26&lt;&gt;0),XXX_I!B26&amp;", ","")&amp;IF((XXX_I!D27="DA")*(XXX_I!E27&lt;&gt;0),XXX_I!B27&amp;", ","")&amp;IF((XXX_I!D28="DA")*(XXX_I!E28&lt;&gt;0),XXX_I!B28&amp;", ","")&amp;IF((XXX_I!D29="DA")*(XXX_I!E29&lt;&gt;0),XXX_I!B29&amp;", ","")&amp;IF((XXX_I!D30="DA")*(XXX_I!E30&lt;&gt;0),XXX_I!B30&amp;", ","")&amp;IF((XXX_I!D31="DA")*(XXX_I!E31&lt;&gt;0),XXX_I!B31&amp;", ","")&amp;IF((XXX_I!D32="DA")*(XXX_I!E32&lt;&gt;0),XXX_I!B32&amp;", ","")&amp;IF((XXX_I!D33="DA")*(XXX_I!E33&lt;&gt;0),XXX_I!B33&amp;", ","")&amp;IF((XXX_I!D34="DA")*(XXX_I!E34&lt;&gt;0),XXX_I!B34&amp;", ","")&amp;IF((XXX_I!D35="DA")*(XXX_I!E35&lt;&gt;0),XXX_I!B35&amp;", ","")&amp;IF((XXX_I!D36="DA")*(XXX_I!E36&lt;&gt;0),XXX_I!B36&amp;", ","")&amp;IF((XXX_I!D37="DA")*(XXX_I!E37&lt;&gt;0),XXX_I!B37&amp;", ","")&amp;IF((XXX_I!D38="DA")*(XXX_I!E38&lt;&gt;0),XXX_I!B38&amp;", ","")&amp;IF((XXX_I!D39="DA")*(XXX_I!E39&lt;&gt;0),XXX_I!B39&amp;", ","")&amp;IF((XXX_I!D40="DA")*(XXX_I!E40&lt;&gt;0),XXX_I!B40&amp;", ","")&amp;IF((XXX_I!D41="DA")*(XXX_I!E41&lt;&gt;0),XXX_I!B41&amp;", ","")&amp;IF((XXX_I!D42="DA")*(XXX_I!E42&lt;&gt;0),XXX_I!B42&amp;", ","")&amp;IF((XXX_I!D43="DA")*(XXX_I!E43&lt;&gt;0),XXX_I!B43&amp;", ","")&amp;IF((XXX_I!D44="DA")*(XXX_I!E44&lt;&gt;0),XXX_I!B44&amp;", ","")&amp;IF((XXX_I!D45="DA")*(XXX_I!E45&lt;&gt;0),XXX_I!B45&amp;", ","")&amp;IF((XXX_I!D46="DA")*(XXX_I!E46&lt;&gt;0),XXX_I!B46&amp;", ","")&amp;IF((XXX_I!D47="DA")*(XXX_I!E47&lt;&gt;0),XXX_I!B47&amp;", ","")&amp;IF((XXX_I!D48="DA")*(XXX_I!E48&lt;&gt;0),XXX_I!B48&amp;", ","")</f>
        <v xml:space="preserve">D10LLAL109, D10LLAL110, D10LLAL111, D10LLAL223, D10LLAL224, D10LLAL225, </v>
      </c>
      <c r="C50" s="351">
        <f>IF(XXX_I!F7&lt;&gt;0,XXX_I!F7*(SUMIFS(XXX_I!F12:F48,XXX_I!D12:D48,"=DA",XXX_I!E12:E48,"=1")+SUMIFS(XXX_I!G12:G48,XXX_I!D12:D48,"=DA",XXX_I!E12:E48,"=1")+SUMIFS(XXX_I!H12:H48,XXX_I!D12:D48,"=DA",XXX_I!E12:E48,"=1")+SUMIFS(XXX_I!I12:I48,XXX_I!D12:D48,"=DA",XXX_I!E12:E48,"=1")),14*(SUMIFS(XXX_I!F12:F48,XXX_I!D12:D48,"=DA",XXX_I!E12:E48,"=1")+SUMIFS(XXX_I!G12:G48,XXX_I!D12:D48,"=DA",XXX_I!E12:E48,"=1")+SUMIFS(XXX_I!H12:H48,XXX_I!D12:D48,"=DA",XXX_I!E12:E48,"=1")+SUMIFS(XXX_I!I12:I48,XXX_I!D12:D48,"=DA",XXX_I!E12:E48,"=1")))+IF(XXX_I!L7&lt;&gt;0,XXX_I!L7*(SUMIFS(XXX_I!L12:L48,XXX_I!D12:D48,"=DA",XXX_I!E12:E48,"=1")+SUMIFS(XXX_I!M12:M48,XXX_I!D12:D48,"=DA",XXX_I!E12:E48,"=1")+SUMIFS(XXX_I!N12:N48,XXX_I!D12:D48,"=DA",XXX_I!E12:E48,"=1")+SUMIFS(XXX_I!O12:O48,XXX_I!D12:D48,"=DA",XXX_I!E12:E48,"=1")),14*(SUMIFS(XXX_I!L12:L48,XXX_I!D12:D48,"=DA",XXX_I!E12:E48,"=1")+SUMIFS(XXX_I!M12:M48,XXX_I!D12:D48,"=DA",XXX_I!E12:E48,"=1")+SUMIFS(XXX_I!N12:N48,XXX_I!D12:D48,"=DA",XXX_I!E12:E48,"=1")+SUMIFS(XXX_I!O12:O48,XXX_I!D12:D48,"=DA",XXX_I!E12:E48,"=1")))</f>
        <v>112</v>
      </c>
      <c r="D50" s="201"/>
      <c r="E50" s="218"/>
      <c r="F50" s="219"/>
      <c r="G50" s="184"/>
      <c r="H50" s="185"/>
      <c r="I50" s="216"/>
    </row>
    <row r="51" spans="1:17" ht="15.75" thickBot="1">
      <c r="A51" s="190" t="s">
        <v>50</v>
      </c>
      <c r="B51" s="283" t="str">
        <f>IF((XXX_I!D12="DF")*(XXX_I!E12&lt;&gt;0),XXX_I!B12&amp;", ","")&amp;IF((XXX_I!D13="DF")*(XXX_I!E13&lt;&gt;0),XXX_I!B13&amp;", ","")&amp;IF((XXX_I!D14="DF")*(XXX_I!E14&lt;&gt;0),XXX_I!B14&amp;", ","")&amp;IF((XXX_I!D15="DF")*(XXX_I!E15&lt;&gt;0),XXX_I!B15&amp;", ","")&amp;IF((XXX_I!D16="DF")*(XXX_I!E16&lt;&gt;0),XXX_I!B16&amp;", ","")&amp;IF((XXX_I!D17="DF")*(XXX_I!E17&lt;&gt;0),XXX_I!B17&amp;", ","")&amp;IF((XXX_I!D18="DF")*(XXX_I!E18&lt;&gt;0),XXX_I!B18&amp;", ","")&amp;IF((XXX_I!D19="DF")*(XXX_I!E19&lt;&gt;0),XXX_I!B19&amp;", ","")&amp;IF((XXX_I!D20="DF")*(XXX_I!E20&lt;&gt;0),XXX_I!B20&amp;", ","")&amp;IF((XXX_I!D21="DF")*(XXX_I!E21&lt;&gt;0),XXX_I!B21&amp;", ","")&amp;IF((XXX_I!D22="DF")*(XXX_I!E22&lt;&gt;0),XXX_I!B22&amp;", ","")&amp;IF((XXX_I!D23="DF")*(XXX_I!E23&lt;&gt;0),XXX_I!B23&amp;", ","")&amp;IF((XXX_I!D24="DF")*(XXX_I!E24&lt;&gt;0),XXX_I!B24&amp;", ","")&amp;IF((XXX_I!D25="DF")*(XXX_I!E25&lt;&gt;0),XXX_I!B25&amp;", ","")&amp;IF((XXX_I!D26="DF")*(XXX_I!E26&lt;&gt;0),XXX_I!B26&amp;", ","")&amp;IF((XXX_I!D27="DF")*(XXX_I!E27&lt;&gt;0),XXX_I!B27&amp;", ","")&amp;IF((XXX_I!D28="DF")*(XXX_I!E28&lt;&gt;0),XXX_I!B28&amp;", ","")&amp;IF((XXX_I!D29="DF")*(XXX_I!E29&lt;&gt;0),XXX_I!B29&amp;", ","")&amp;IF((XXX_I!D30="DF")*(XXX_I!E30&lt;&gt;0),XXX_I!B30&amp;", ","")&amp;IF((XXX_I!D31="DF")*(XXX_I!E31&lt;&gt;0),XXX_I!B31&amp;", ","")&amp;IF((XXX_I!D32="DF")*(XXX_I!E32&lt;&gt;0),XXX_I!B32&amp;", ","")&amp;IF((XXX_I!D33="DF")*(XXX_I!E33&lt;&gt;0),XXX_I!B33&amp;", ","")&amp;IF((XXX_I!D34="DF")*(XXX_I!E34&lt;&gt;0),XXX_I!B34&amp;", ","")&amp;IF((XXX_I!D35="DF")*(XXX_I!E35&lt;&gt;0),XXX_I!B35&amp;", ","")&amp;IF((XXX_I!D36="DF")*(XXX_I!E36&lt;&gt;0),XXX_I!B36&amp;", ","")&amp;IF((XXX_I!D37="DF")*(XXX_I!E37&lt;&gt;0),XXX_I!B37&amp;", ","")&amp;IF((XXX_I!D38="DF")*(XXX_I!E38&lt;&gt;0),XXX_I!B38&amp;", ","")&amp;IF((XXX_I!D39="DF")*(XXX_I!E39&lt;&gt;0),XXX_I!B39&amp;", ","")&amp;IF((XXX_I!D40="DF")*(XXX_I!E40&lt;&gt;0),XXX_I!B40&amp;", ","")&amp;IF((XXX_I!D41="DF")*(XXX_I!E41&lt;&gt;0),XXX_I!B41&amp;", ","")&amp;IF((XXX_I!D42="DF")*(XXX_I!E42&lt;&gt;0),XXX_I!B42&amp;", ","")&amp;IF((XXX_I!D43="DF")*(XXX_I!E43&lt;&gt;0),XXX_I!B43&amp;", ","")&amp;IF((XXX_I!D44="DF")*(XXX_I!E44&lt;&gt;0),XXX_I!B44&amp;", ","")&amp;IF((XXX_I!D45="DF")*(XXX_I!E45&lt;&gt;0),XXX_I!B45&amp;", ","")&amp;IF((XXX_I!D46="DF")*(XXX_I!E46&lt;&gt;0),XXX_I!B46&amp;", ","")&amp;IF((XXX_I!D47="DF")*(XXX_I!E47&lt;&gt;0),XXX_I!B47&amp;", ","")&amp;IF((XXX_I!D48="DF")*(XXX_I!E48&lt;&gt;0),XXX_I!B48&amp;", ","")</f>
        <v xml:space="preserve">D10LLAL230, D10LLAL231, </v>
      </c>
      <c r="C51" s="294">
        <f>IF(XXX_I!F7&lt;&gt;0,XXX_I!F7*(SUMIFS(XXX_I!F12:F48,XXX_I!D12:D48,"=DF",XXX_I!E12:E48,"&gt;=0")+SUMIFS(XXX_I!G12:G48,XXX_I!D12:D48,"=DF",XXX_I!E12:E48,"&gt;=0")+SUMIFS(XXX_I!H12:H48,XXX_I!D12:D48,"=DF",XXX_I!E12:E48,"&gt;=0")+SUMIFS(XXX_I!I12:I48,XXX_I!D12:D48,"=DF",XXX_I!E12:E48,"&gt;=0")),14*(SUMIFS(XXX_I!F12:F48,XXX_I!D12:D48,"=DF",XXX_I!E12:E48,"&gt;=0")+SUMIFS(XXX_I!G12:G48,XXX_I!D12:D48,"=DF",XXX_I!E12:E48,"&gt;=0")+SUMIFS(XXX_I!H12:H48,XXX_I!D12:D48,"=DF",XXX_I!E12:E48,"&gt;=0")+SUMIFS(XXX_I!I12:I48,XXX_I!D12:D48,"=DF",XXX_I!E12:E48,"&gt;=0")))+IF(XXX_I!L7&lt;&gt;0,XXX_I!L7*(SUMIFS(XXX_I!L12:L48,XXX_I!D12:D48,"=DF",XXX_I!E12:E48,"&gt;=0")+SUMIFS(XXX_I!M12:M48,XXX_I!D12:D48,"=DF",XXX_I!E12:E48,"&gt;=0")+SUMIFS(XXX_I!N12:N48,XXX_I!D12:D48,"=DF",XXX_I!E12:E48,"&gt;=0")+SUMIFS(XXX_I!O12:O48,XXX_I!D12:D48,"=DF",XXX_I!E12:E48,"&gt;=0")),14*(SUMIFS(XXX_I!L12:L48,XXX_I!D12:D48,"=DF",XXX_I!E12:E48,"&gt;=0")+SUMIFS(XXX_I!M12:M48,XXX_I!D12:D48,"=DF",XXX_I!E12:E48,"&gt;=0")+SUMIFS(XXX_I!N12:N48,XXX_I!D12:D48,"=DF",XXX_I!E12:E48,"&gt;=0")+SUMIFS(XXX_I!O12:O48,XXX_I!D12:D48,"=DF",XXX_I!E12:E48,"&gt;=0")))</f>
        <v>280</v>
      </c>
      <c r="D51" s="224"/>
      <c r="E51" s="221"/>
      <c r="F51" s="222"/>
      <c r="G51" s="225"/>
      <c r="H51" s="226"/>
      <c r="I51" s="216"/>
    </row>
    <row r="53" spans="1:17">
      <c r="C53" s="286">
        <f>SUM(C49:C50)</f>
        <v>756</v>
      </c>
    </row>
    <row r="54" spans="1:17" ht="18.75">
      <c r="B54" s="319" t="s">
        <v>25</v>
      </c>
    </row>
    <row r="55" spans="1:17" ht="30">
      <c r="D55" s="168"/>
      <c r="E55" s="168"/>
      <c r="F55" s="210" t="s">
        <v>23</v>
      </c>
      <c r="G55" s="211"/>
      <c r="H55" s="212"/>
    </row>
    <row r="56" spans="1:17">
      <c r="A56" s="171" t="s">
        <v>56</v>
      </c>
      <c r="D56" s="172"/>
      <c r="E56" s="172"/>
      <c r="F56" s="172"/>
      <c r="G56" s="168"/>
      <c r="H56" s="168"/>
    </row>
    <row r="57" spans="1:17" ht="15.75" thickBot="1">
      <c r="D57" s="172"/>
      <c r="E57" s="172"/>
      <c r="F57" s="172"/>
      <c r="G57" s="172"/>
      <c r="H57" s="172"/>
    </row>
    <row r="58" spans="1:17" ht="15.75" thickBot="1">
      <c r="A58" s="174" t="s">
        <v>18</v>
      </c>
      <c r="B58" s="280" t="s">
        <v>17</v>
      </c>
      <c r="C58" s="287" t="s">
        <v>20</v>
      </c>
      <c r="D58" s="174" t="s">
        <v>16</v>
      </c>
      <c r="E58" s="618" t="s">
        <v>22</v>
      </c>
      <c r="F58" s="619"/>
      <c r="G58" s="620" t="s">
        <v>21</v>
      </c>
      <c r="H58" s="621"/>
    </row>
    <row r="59" spans="1:17">
      <c r="A59" s="177" t="s">
        <v>46</v>
      </c>
      <c r="B59" s="281" t="str">
        <f>IF((XXX_II!C12="DF")*(XXX_II!E12&lt;&gt;0),XXX_II!B12&amp;", ","")&amp;IF((XXX_II!C13="DF")*(XXX_II!E13&lt;&gt;0),XXX_II!B13&amp;", ","")&amp;IF((XXX_II!C14="DF")*(XXX_II!E14&lt;&gt;0),XXX_II!B14&amp;", ","")&amp;IF((XXX_II!C15="DF")*(XXX_II!E15&lt;&gt;0),XXX_II!B15&amp;", ","")&amp;IF((XXX_II!C16="DF")*(XXX_II!E16&lt;&gt;0),XXX_II!B16&amp;", ","")&amp;IF((XXX_II!C17="DF")*(XXX_II!E17&lt;&gt;0),XXX_II!B17&amp;", ","")&amp;IF((XXX_II!C18="DF")*(XXX_II!E18&lt;&gt;0),XXX_II!B18&amp;", ","")&amp;IF((XXX_II!C19="DF")*(XXX_II!E19&lt;&gt;0),XXX_II!B19&amp;", ","")&amp;IF((XXX_II!C20="DF")*(XXX_II!E20&lt;&gt;0),XXX_II!B20&amp;", ","")&amp;IF((XXX_II!C21="DF")*(XXX_II!E21&lt;&gt;0),XXX_II!B21&amp;", ","")&amp;IF((XXX_II!C22="DF")*(XXX_II!E22&lt;&gt;0),XXX_II!B22&amp;", ","")&amp;IF((XXX_II!C23="DF")*(XXX_II!E23&lt;&gt;0),XXX_II!B23&amp;", ","")&amp;IF((XXX_II!C24="DF")*(XXX_II!E24&lt;&gt;0),XXX_II!B24&amp;", ","")&amp;IF((XXX_II!C25="DF")*(XXX_II!E25&lt;&gt;0),XXX_II!B25&amp;", ","")&amp;IF((XXX_II!C26="DF")*(XXX_II!E26&lt;&gt;0),XXX_II!B26&amp;", ","")&amp;IF((XXX_II!C27="DF")*(XXX_II!E27&lt;&gt;0),XXX_II!B27&amp;", ","")&amp;IF((XXX_II!C28="DF")*(XXX_II!E28&lt;&gt;0),XXX_II!B28&amp;", ","")&amp;IF((XXX_II!C29="DF")*(XXX_II!E29&lt;&gt;0),XXX_II!B29&amp;", ","")&amp;IF((XXX_II!C30="DF")*(XXX_II!E30&lt;&gt;0),XXX_II!B30&amp;", ","")&amp;IF((XXX_II!C31="DF")*(XXX_II!E31&lt;&gt;0),XXX_II!B31&amp;", ","")&amp;IF((XXX_II!C32="DF")*(XXX_II!E32&lt;&gt;0),XXX_II!B32&amp;", ","")&amp;IF((XXX_II!C33="DF")*(XXX_II!E33&lt;&gt;0),XXX_II!B33&amp;", ","")&amp;IF((XXX_II!C34="DF")*(XXX_II!E34&lt;&gt;0),XXX_II!B34&amp;", ","")&amp;IF((XXX_II!C36="DF")*(XXX_II!E36&lt;&gt;0),XXX_II!B36&amp;", ","")&amp;IF((XXX_II!C37="DF")*(XXX_II!E37&lt;&gt;0),XXX_II!B37&amp;", ","")&amp;IF((XXX_II!C38="DF")*(XXX_II!E38&lt;&gt;0),XXX_II!B38&amp;", ","")&amp;IF((XXX_II!C39="DF")*(XXX_II!E39&lt;&gt;0),XXX_II!B39&amp;", ","")&amp;IF((XXX_II!C40="DF")*(XXX_II!E40&lt;&gt;0),XXX_II!B40&amp;", ","")&amp;IF((XXX_II!C41="DF")*(XXX_II!E41&lt;&gt;0),XXX_II!B41&amp;", ","")&amp;IF((XXX_II!C42="DF")*(XXX_II!E42&lt;&gt;0),XXX_II!B42&amp;", ","")&amp;IF((XXX_II!C43="DF")*(XXX_II!E43&lt;&gt;0),XXX_II!B43&amp;", ","")&amp;IF((XXX_II!C44="DF")*(XXX_II!E44&lt;&gt;0),XXX_II!B48&amp;", ","")&amp;IF((XXX_II!C45="DF")*(XXX_II!E45&lt;&gt;0),XXX_II!B45&amp;", ","")&amp;IF((XXX_II!C46="DF")*(XXX_II!E46&lt;&gt;0),XXX_II!B46&amp;", ","")&amp;IF((XXX_II!C47="DF")*(XXX_II!E47&lt;&gt;0),XXX_II!B47&amp;", ","")&amp;IF((XXX_II!C48="DF")*(XXX_II!E48&lt;&gt;0),XXX_II!B48&amp;", ","")&amp;IF((XXX_II!C49="DF")*(XXX_II!E49&lt;&gt;0),XXX_II!B49&amp;", ","")</f>
        <v xml:space="preserve">D10LLAL330, D10LLAL445, </v>
      </c>
      <c r="C59" s="350">
        <f>IF(XXX_II!F7&lt;&gt;0,XXX_II!F7*(SUMIFS(XXX_II!F12:F49,XXX_II!C12:C49,"=DF",XXX_II!E12:E49,"=1",XXX_II!D12:D49,"&lt;&gt;DF")+SUMIFS(XXX_II!G12:G49,XXX_II!C12:C49,"=DF",XXX_II!E12:E49,"=1",XXX_II!D12:D49,"&lt;&gt;DF")+SUMIFS(XXX_II!H12:H49,XXX_II!C12:C49,"=DF",XXX_II!E12:E49,"=1",XXX_II!D12:D49,"&lt;&gt;DF")+SUMIFS(XXX_II!I12:I49,XXX_II!C12:C49,"=DF",XXX_II!E12:E49,"=1",XXX_II!D12:D49,"&lt;&gt;DF")),14*(SUMIFS(XXX_II!F12:F49,XXX_II!C12:C49,"=DF",XXX_II!E12:E49,"=1",XXX_II!D12:D49,"&lt;&gt;DF")+SUMIFS(XXX_II!G12:G49,XXX_II!C12:C49,"=DF",XXX_II!E12:E49,"=1",XXX_II!D12:D49,"&lt;&gt;DF")+SUMIFS(XXX_II!H12:H49,XXX_II!C12:C49,"=DF",XXX_II!E12:E49,"=1",XXX_II!D12:D49,"&lt;&gt;DF")+SUMIFS(XXX_II!I12:I49,XXX_II!C12:C49,"=DF",XXX_II!E12:E49,"=1",XXX_II!D12:D49,"&lt;&gt;DF")))+IF(XXX_II!L7&lt;&gt;0,XXX_II!L7*(SUMIFS(XXX_II!L12:L49,XXX_II!C12:C49,"=DF",XXX_II!E12:E49,"=1",XXX_II!D12:D49,"&lt;&gt;DF")+SUMIFS(XXX_II!M12:M49,XXX_II!C12:C49,"=DF",XXX_II!E12:E49,"=1",XXX_II!D12:D49,"&lt;&gt;DF")+SUMIFS(XXX_II!N12:N49,XXX_II!C12:C49,"=DF",XXX_II!E12:E49,"=1",XXX_II!D12:D49,"&lt;&gt;DF")+SUMIFS(XXX_II!O12:O49,XXX_II!C12:C49,"=DF",XXX_II!E12:E49,"=1",XXX_II!D12:D49,"&lt;&gt;DF")),14*(SUMIFS(XXX_II!L12:L49,XXX_II!C12:C49,"=DF",XXX_II!E12:E49,"=1",XXX_II!D12:D49,"&lt;&gt;DF")+SUMIFS(XXX_II!M12:M49,XXX_II!C12:C49,"=DF",XXX_II!E12:E49,"=1",XXX_II!D12:D49,"&lt;&gt;DF")+SUMIFS(XXX_II!N12:N49,XXX_II!C12:C49,"=DF",XXX_II!E12:E49,"=1",XXX_II!D12:D49,"&lt;&gt;DF")+SUMIFS(XXX_II!O12:O49,XXX_II!C12:C49,"=DF",XXX_II!E12:E49,"=1",XXX_II!D12:D49,"&lt;&gt;DF")))+IF(XXX_II!F7&lt;&gt;0,XXX_II!F7*(SUMIFS(XXX_II!I12:I49,XXX_II!C12:C49,"=DF",XXX_II!E12:E49,"=2",XXX_II!D12:D49,"=DO")),14*(SUMIFS(XXX_II!I12:I49,XXX_II!C12:C49,"=DF",XXX_II!E12:E49,"=2",XXX_II!D12:D49,"=DO")))+IF(XXX_II!L7&lt;&gt;0,XXX_II!L7*(SUMIFS(XXX_II!O12:O49,XXX_II!C12:C49,"=DF",XXX_II!E12:E49,"=2",XXX_II!D12:D49,"=DO")),14*(SUMIFS(XXX_II!O12:O49,XXX_II!C12:C49,"=DF",XXX_II!E12:E49,"=2",XXX_II!D12:D49,"=DO")))</f>
        <v>112</v>
      </c>
      <c r="D59" s="213"/>
      <c r="E59" s="214"/>
      <c r="F59" s="215"/>
      <c r="G59" s="179"/>
      <c r="H59" s="180"/>
    </row>
    <row r="60" spans="1:17" ht="60">
      <c r="A60" s="182" t="s">
        <v>47</v>
      </c>
      <c r="B60" s="282" t="str">
        <f>IF((XXX_II!C12="DD")*(XXX_II!E12&lt;&gt;0),XXX_II!B12&amp;", ","")&amp;IF((XXX_II!C13="DD")*(XXX_II!E13&lt;&gt;0),XXX_II!B13&amp;", ","")&amp;IF((XXX_II!C14="DD")*(XXX_II!E14&lt;&gt;0),XXX_II!B14&amp;", ","")&amp;IF((XXX_II!C15="DD")*(XXX_II!E15&lt;&gt;0),XXX_II!B15&amp;", ","")&amp;IF((XXX_II!C16="DD")*(XXX_II!E16&lt;&gt;0),XXX_II!B16&amp;", ","")&amp;IF((XXX_II!C17="DD")*(XXX_II!E17&lt;&gt;0),XXX_II!B17&amp;", ","")&amp;IF((XXX_II!C18="DD")*(XXX_II!E18&lt;&gt;0),XXX_II!B18&amp;", ","")&amp;IF((XXX_II!C19="DD")*(XXX_II!E19&lt;&gt;0),XXX_II!B19&amp;", ","")&amp;IF((XXX_II!C20="DD")*(XXX_II!E20&lt;&gt;0),XXX_II!B20&amp;", ","")&amp;IF((XXX_II!C21="DD")*(XXX_II!E21&lt;&gt;0),XXX_II!B21&amp;", ","")&amp;IF((XXX_II!C22="DD")*(XXX_II!E22&lt;&gt;0),XXX_II!B22&amp;", ","")&amp;IF((XXX_II!C23="DD")*(XXX_II!E23&lt;&gt;0),XXX_II!B23&amp;", ","")&amp;IF((XXX_II!C24="DD")*(XXX_II!E24&lt;&gt;0),XXX_II!B24&amp;", ","")&amp;IF((XXX_II!C25="DD")*(XXX_II!E25&lt;&gt;0),XXX_II!B25&amp;", ","")&amp;IF((XXX_II!C26="DD")*(XXX_II!E26&lt;&gt;0),XXX_II!B26&amp;", ","")&amp;IF((XXX_II!C27="DD")*(XXX_II!E27&lt;&gt;0),XXX_II!B27&amp;", ","")&amp;IF((XXX_II!C28="DD")*(XXX_II!E28&lt;&gt;0),XXX_II!B28&amp;", ","")&amp;IF((XXX_II!C29="DD")*(XXX_II!E29&lt;&gt;0),XXX_II!B29&amp;", ","")&amp;IF((XXX_II!C30="DD")*(XXX_II!E30&lt;&gt;0),XXX_II!B30&amp;", ","")&amp;IF((XXX_II!C31="DD")*(XXX_II!E31&lt;&gt;0),XXX_II!B31&amp;", ","")&amp;IF((XXX_II!C32="DD")*(XXX_II!E32&lt;&gt;0),XXX_II!B32&amp;", ","")&amp;IF((XXX_II!C33="DD")*(XXX_II!E33&lt;&gt;0),XXX_II!B33&amp;", ","")&amp;IF((XXX_II!C34="DD")*(XXX_II!E34&lt;&gt;0),XXX_II!B34&amp;", ","")&amp;IF((XXX_II!C36="DD")*(XXX_II!E36&lt;&gt;0),XXX_II!B36&amp;", ","")&amp;IF((XXX_II!C37="DD")*(XXX_II!E37&lt;&gt;0),XXX_II!B37&amp;", ","")&amp;IF((XXX_II!C38="DD")*(XXX_II!E38&lt;&gt;0),XXX_II!B38&amp;", ","")&amp;IF((XXX_II!C39="DD")*(XXX_II!E39&lt;&gt;0),XXX_II!B39&amp;", ","")&amp;IF((XXX_II!C40="DD")*(XXX_II!E40&lt;&gt;0),XXX_II!B40&amp;", ","")&amp;IF((XXX_II!C41="DD")*(XXX_II!E41&lt;&gt;0),XXX_II!B41&amp;", ","")&amp;IF((XXX_II!C42="DD")*(XXX_II!E42&lt;&gt;0),XXX_II!B42&amp;", ","")&amp;IF((XXX_II!C43="DD")*(XXX_II!E43&lt;&gt;0),XXX_II!B43&amp;", ","")&amp;IF((XXX_II!C44="DD")*(XXX_II!E44&lt;&gt;0),XXX_II!B48&amp;", ","")&amp;IF((XXX_II!C45="DD")*(XXX_II!E45&lt;&gt;0),XXX_II!B45&amp;", ","")&amp;IF((XXX_II!C46="DD")*(XXX_II!E46&lt;&gt;0),XXX_II!B46&amp;", ","")&amp;IF((XXX_II!C47="DD")*(XXX_II!E47&lt;&gt;0),XXX_II!B47&amp;", ","")&amp;IF((XXX_II!C48="DD")*(XXX_II!E48&lt;&gt;0),XXX_II!B48&amp;", ","")&amp;IF((XXX_II!C49="DD")*(XXX_II!E49&lt;&gt;0),XXX_II!B49&amp;", ","")</f>
        <v xml:space="preserve">D10LLAL331, D10LLAL334, D10LLAL336, D10LLAL337, D10LLAL339, D10LLAL340, D10LLAL341, D10LLAL446, D10LLAL449, D10LLAL451, D10LLAL452, D10LLAL454, D10LLAL455, </v>
      </c>
      <c r="C60" s="352">
        <f>IF(XXX_II!F7&lt;&gt;0,XXX_II!F7*(SUMIFS(XXX_II!F12:F49,XXX_II!C12:C49,"=DD",XXX_II!E12:E49,"=1",XXX_II!D12:D49,"&lt;&gt;DF")+SUMIFS(XXX_II!G12:G49,XXX_II!C12:C49,"=DD",XXX_II!E12:E49,"=1",XXX_II!D12:D49,"&lt;&gt;DF")+SUMIFS(XXX_II!H12:H49,XXX_II!C12:C49,"=DD",XXX_II!E12:E49,"=1",XXX_II!D12:D49,"&lt;&gt;DF")+SUMIFS(XXX_II!I12:I49,XXX_II!C12:C49,"=DD",XXX_II!E12:E49,"=1",XXX_II!D12:D49,"&lt;&gt;DF")),14*(SUMIFS(XXX_II!F12:F49,XXX_II!C12:C49,"=DD",XXX_II!E12:E49,"=1",XXX_II!D12:D49,"&lt;&gt;DF")+SUMIFS(XXX_II!G12:G49,XXX_II!C12:C49,"=DD",XXX_II!E12:E49,"=1",XXX_II!D12:D49,"&lt;&gt;DF")+SUMIFS(XXX_II!H12:H49,XXX_II!C12:C49,"=DD",XXX_II!E12:E49,"=1",XXX_II!D12:D49,"&lt;&gt;DF")+SUMIFS(XXX_II!I12:I49,XXX_II!C12:C49,"=DD",XXX_II!E12:E49,"=1",XXX_II!D12:D49,"&lt;&gt;DF")))+IF(XXX_II!L7&lt;&gt;0,XXX_II!L7*(SUMIFS(XXX_II!L12:L49,XXX_II!C12:C49,"=DD",XXX_II!E12:E49,"=1",XXX_II!D12:D49,"&lt;&gt;DF")+SUMIFS(XXX_II!M12:M49,XXX_II!C12:C49,"=DD",XXX_II!E12:E49,"=1",XXX_II!D12:D49,"&lt;&gt;DF")+SUMIFS(XXX_II!N12:N49,XXX_II!C12:C49,"=DD",XXX_II!E12:E49,"=1",XXX_II!D12:D49,"&lt;&gt;DF")+SUMIFS(XXX_II!O12:O49,XXX_II!C12:C49,"=DD",XXX_II!E12:E49,"=1",XXX_II!D12:D49,"&lt;&gt;DF")),14*(SUMIFS(XXX_II!L12:L49,XXX_II!C12:C49,"=DD",XXX_II!E12:E49,"=1",XXX_II!D12:D49,"&lt;&gt;DF")+SUMIFS(XXX_II!M12:M49,XXX_II!C12:C49,"=DD",XXX_II!E12:E49,"=1",XXX_II!D12:D49,"&lt;&gt;DF")+SUMIFS(XXX_II!N12:N49,XXX_II!C12:C49,"=DD",XXX_II!E12:E49,"=1",XXX_II!D12:D49,"&lt;&gt;DF")+SUMIFS(XXX_II!O12:O49,XXX_II!C12:C49,"=DD",XXX_II!E12:E49,"=1",XXX_II!D12:D49,"&lt;&gt;DF")))+IF(XXX_II!F7&lt;&gt;0,XXX_II!F7*(SUMIFS(XXX_II!I12:I49,XXX_II!C12:C49,"=DD",XXX_II!E12:E49,"=2",XXX_II!D12:D49,"=DO")),14*(SUMIFS(XXX_II!I12:I49,XXX_II!C12:C49,"=DD",XXX_II!E12:E49,"=2",XXX_II!D12:D49,"=DO")))+IF(XXX_II!L7&lt;&gt;0,XXX_II!L7*(SUMIFS(XXX_II!O12:O49,XXX_II!C12:C49,"=DD",XXX_II!E12:E49,"=2",XXX_II!D12:D49,"=DO")),14*(SUMIFS(XXX_II!O12:O49,XXX_II!C12:C49,"=DD",XXX_II!E12:E49,"=2",XXX_II!D12:D49,"=DO")))</f>
        <v>210</v>
      </c>
      <c r="D60" s="217"/>
      <c r="E60" s="218"/>
      <c r="F60" s="219"/>
      <c r="G60" s="184"/>
      <c r="H60" s="185"/>
    </row>
    <row r="61" spans="1:17" ht="30">
      <c r="A61" s="182" t="s">
        <v>48</v>
      </c>
      <c r="B61" s="282" t="str">
        <f>IF((XXX_II!C12="DS")*(XXX_II!E12&lt;&gt;0),XXX_II!B12&amp;", ","")&amp;IF((XXX_II!C13="DS")*(XXX_II!E13&lt;&gt;0),XXX_II!B13&amp;", ","")&amp;IF((XXX_II!C14="DS")*(XXX_II!E14&lt;&gt;0),XXX_II!B14&amp;", ","")&amp;IF((XXX_II!C15="DS")*(XXX_II!E15&lt;&gt;0),XXX_II!B15&amp;", ","")&amp;IF((XXX_II!C16="DS")*(XXX_II!E16&lt;&gt;0),XXX_II!B16&amp;", ","")&amp;IF((XXX_II!C17="DS")*(XXX_II!E17&lt;&gt;0),XXX_II!B17&amp;", ","")&amp;IF((XXX_II!C18="DS")*(XXX_II!E18&lt;&gt;0),XXX_II!B18&amp;", ","")&amp;IF((XXX_II!C19="DS")*(XXX_II!E19&lt;&gt;0),XXX_II!B19&amp;", ","")&amp;IF((XXX_II!C20="DS")*(XXX_II!E20&lt;&gt;0),XXX_II!B20&amp;", ","")&amp;IF((XXX_II!C21="DS")*(XXX_II!E21&lt;&gt;0),XXX_II!B21&amp;", ","")&amp;IF((XXX_II!C22="DS")*(XXX_II!E22&lt;&gt;0),XXX_II!B22&amp;", ","")&amp;IF((XXX_II!C23="DS")*(XXX_II!E23&lt;&gt;0),XXX_II!B23&amp;", ","")&amp;IF((XXX_II!C24="DS")*(XXX_II!E24&lt;&gt;0),XXX_II!B24&amp;", ","")&amp;IF((XXX_II!C25="DS")*(XXX_II!E25&lt;&gt;0),XXX_II!B25&amp;", ","")&amp;IF((XXX_II!C26="DS")*(XXX_II!E26&lt;&gt;0),XXX_II!B26&amp;", ","")&amp;IF((XXX_II!C27="DS")*(XXX_II!E27&lt;&gt;0),XXX_II!B27&amp;", ","")&amp;IF((XXX_II!C28="DS")*(XXX_II!E28&lt;&gt;0),XXX_II!B28&amp;", ","")&amp;IF((XXX_II!C29="DS")*(XXX_II!E29&lt;&gt;0),XXX_II!B29&amp;", ","")&amp;IF((XXX_II!C30="DS")*(XXX_II!E30&lt;&gt;0),XXX_II!B30&amp;", ","")&amp;IF((XXX_II!C31="DS")*(XXX_II!E31&lt;&gt;0),XXX_II!B31&amp;", ","")&amp;IF((XXX_II!C32="DS")*(XXX_II!E32&lt;&gt;0),XXX_II!B32&amp;", ","")&amp;IF((XXX_II!C33="DS")*(XXX_II!E33&lt;&gt;0),XXX_II!B33&amp;", ","")&amp;IF((XXX_II!C34="DS")*(XXX_II!E34&lt;&gt;0),XXX_II!B34&amp;", ","")&amp;IF((XXX_II!C36="DS")*(XXX_II!E36&lt;&gt;0),XXX_II!B36&amp;", ","")&amp;IF((XXX_II!C37="DS")*(XXX_II!E37&lt;&gt;0),XXX_II!B37&amp;", ","")&amp;IF((XXX_II!C38="DS")*(XXX_II!E38&lt;&gt;0),XXX_II!B38&amp;", ","")&amp;IF((XXX_II!C39="DS")*(XXX_II!E39&lt;&gt;0),XXX_II!B39&amp;", ","")&amp;IF((XXX_II!C40="DS")*(XXX_II!E40&lt;&gt;0),XXX_II!B40&amp;", ","")&amp;IF((XXX_II!C41="DS")*(XXX_II!E41&lt;&gt;0),XXX_II!B41&amp;", ","")&amp;IF((XXX_II!C42="DS")*(XXX_II!E42&lt;&gt;0),XXX_II!B42&amp;", ","")&amp;IF((XXX_II!C43="DS")*(XXX_II!E43&lt;&gt;0),XXX_II!B43&amp;", ","")&amp;IF((XXX_II!C44="DS")*(XXX_II!E44&lt;&gt;0),XXX_II!B48&amp;", ","")&amp;IF((XXX_II!C45="DS")*(XXX_II!E45&lt;&gt;0),XXX_II!B45&amp;", ","")&amp;IF((XXX_II!C46="DS")*(XXX_II!E46&lt;&gt;0),XXX_II!B46&amp;", ","")&amp;IF((XXX_II!C47="DS")*(XXX_II!E47&lt;&gt;0),XXX_II!B47&amp;", ","")&amp;IF((XXX_II!C48="DS")*(XXX_II!E48&lt;&gt;0),XXX_II!B48&amp;", ","")&amp;IF((XXX_II!C49="DS")*(XXX_II!E49&lt;&gt;0),XXX_II!B49&amp;", ","")</f>
        <v xml:space="preserve">D10LLAL332, D10LLAL333, D10LLAL335, D10LLAL447, D10LLAL448, D10LLAL450, D10LLAL461, </v>
      </c>
      <c r="C61" s="352">
        <f>IF(XXX_II!F7&lt;&gt;0,XXX_II!F7*(SUMIFS(XXX_II!F12:F49,XXX_II!C12:C49,"=DS",XXX_II!E12:E49,"=1",XXX_II!D12:D49,"&lt;&gt;DF")+SUMIFS(XXX_II!G12:G49,XXX_II!C12:C49,"=DS",XXX_II!E12:E49,"=1",XXX_II!D12:D49,"&lt;&gt;DF")+SUMIFS(XXX_II!H12:H49,XXX_II!C12:C49,"=DS",XXX_II!E12:E49,"=1",XXX_II!D12:D49,"&lt;&gt;DF")+SUMIFS(XXX_II!I12:I49,XXX_II!C12:C49,"=DS",XXX_II!E12:E49,"=1",XXX_II!D12:D49,"&lt;&gt;DF")),14*(SUMIFS(XXX_II!F12:F49,XXX_II!C12:C49,"=DS",XXX_II!E12:E49,"=1",XXX_II!D12:D49,"&lt;&gt;DF")+SUMIFS(XXX_II!G12:G49,XXX_II!C12:C49,"=DS",XXX_II!E12:E49,"=1",XXX_II!D12:D49,"&lt;&gt;DF")+SUMIFS(XXX_II!H12:H49,XXX_II!C12:C49,"=DS",XXX_II!E12:E49,"=1",XXX_II!D12:D49,"&lt;&gt;DF")+SUMIFS(XXX_II!I12:I49,XXX_II!C12:C49,"=DS",XXX_II!E12:E49,"=1",XXX_II!D12:D49,"&lt;&gt;DF")))+IF(XXX_II!L7&lt;&gt;0,XXX_II!L7*(SUMIFS(XXX_II!L12:L49,XXX_II!C12:C49,"=DS",XXX_II!E12:E49,"=1",XXX_II!D12:D49,"&lt;&gt;DF")+SUMIFS(XXX_II!M12:M49,XXX_II!C12:C49,"=DS",XXX_II!E12:E49,"=1",XXX_II!D12:D49,"&lt;&gt;DF")+SUMIFS(XXX_II!N12:N49,XXX_II!C12:C49,"=DS",XXX_II!E12:E49,"=1",XXX_II!D12:D49,"&lt;&gt;DF")+SUMIFS(XXX_II!O12:O49,XXX_II!C12:C49,"=DS",XXX_II!E12:E49,"=1",XXX_II!D12:D49,"&lt;&gt;DF")),14*(SUMIFS(XXX_II!L12:L49,XXX_II!C12:C49,"=DS",XXX_II!E12:E49,"=1",XXX_II!D12:D49,"&lt;&gt;DF")+SUMIFS(XXX_II!M12:M49,XXX_II!C12:C49,"=DS",XXX_II!E12:E49,"=1",XXX_II!D12:D49,"&lt;&gt;DF")+SUMIFS(XXX_II!N12:N49,XXX_II!C12:C49,"=DS",XXX_II!E12:E49,"=1",XXX_II!D12:D49,"&lt;&gt;DF")+SUMIFS(XXX_II!O12:O49,XXX_II!C12:C49,"=DS",XXX_II!E12:E49,"=1",XXX_II!D12:D49,"&lt;&gt;DF")))+IF(XXX_II!F7&lt;&gt;0,XXX_II!F7*(SUMIFS(XXX_II!I12:I49,XXX_II!C12:C49,"=DS",XXX_II!E12:E49,"=2",XXX_II!D12:D49,"=DO")),14*(SUMIFS(XXX_II!I12:I49,XXX_II!C12:C49,"=DS",XXX_II!E12:E49,"=2",XXX_II!D12:D49,"=DO")))+IF(XXX_II!L7&lt;&gt;0,XXX_II!L7*(SUMIFS(XXX_II!O12:O49,XXX_II!C12:C49,"=DS",XXX_II!E12:E49,"=2",XXX_II!D12:D49,"=DO")),14*(SUMIFS(XXX_II!O12:O49,XXX_II!C12:C49,"=DS",XXX_II!E12:E49,"=2",XXX_II!D12:D49,"=DO")))</f>
        <v>294</v>
      </c>
      <c r="D61" s="217"/>
      <c r="E61" s="218"/>
      <c r="F61" s="219"/>
      <c r="G61" s="184"/>
      <c r="H61" s="185"/>
      <c r="I61" s="187"/>
      <c r="O61" s="227"/>
      <c r="Q61" s="227"/>
    </row>
    <row r="62" spans="1:17" ht="15.75" thickBot="1">
      <c r="A62" s="190" t="s">
        <v>49</v>
      </c>
      <c r="B62" s="283" t="str">
        <f>IF((XXX_II!C12="DC")*(XXX_II!E12&lt;&gt;0),XXX_II!B12&amp;", ","")&amp;IF((XXX_II!C13="DC")*(XXX_II!E13&lt;&gt;0),XXX_II!B13&amp;", ","")&amp;IF((XXX_II!C14="DC")*(XXX_II!E14&lt;&gt;0),XXX_II!B14&amp;", ","")&amp;IF((XXX_II!C15="DC")*(XXX_II!E15&lt;&gt;0),XXX_II!B15&amp;", ","")&amp;IF((XXX_II!C16="DC")*(XXX_II!E16&lt;&gt;0),XXX_II!B16&amp;", ","")&amp;IF((XXX_II!C17="DC")*(XXX_II!E17&lt;&gt;0),XXX_II!B17&amp;", ","")&amp;IF((XXX_II!C18="DC")*(XXX_II!E18&lt;&gt;0),XXX_II!B18&amp;", ","")&amp;IF((XXX_II!C19="DC")*(XXX_II!E19&lt;&gt;0),XXX_II!B19&amp;", ","")&amp;IF((XXX_II!C20="DC")*(XXX_II!E20&lt;&gt;0),XXX_II!B20&amp;", ","")&amp;IF((XXX_II!C21="DC")*(XXX_II!E21&lt;&gt;0),XXX_II!B21&amp;", ","")&amp;IF((XXX_II!C22="DC")*(XXX_II!E22&lt;&gt;0),XXX_II!B22&amp;", ","")&amp;IF((XXX_II!C23="DC")*(XXX_II!E23&lt;&gt;0),XXX_II!B23&amp;", ","")&amp;IF((XXX_II!C24="DC")*(XXX_II!E24&lt;&gt;0),XXX_II!B24&amp;", ","")&amp;IF((XXX_II!C25="DC")*(XXX_II!E25&lt;&gt;0),XXX_II!B25&amp;", ","")&amp;IF((XXX_II!C26="DC")*(XXX_II!E26&lt;&gt;0),XXX_II!B26&amp;", ","")&amp;IF((XXX_II!C27="DC")*(XXX_II!E27&lt;&gt;0),XXX_II!B27&amp;", ","")&amp;IF((XXX_II!C28="DC")*(XXX_II!E28&lt;&gt;0),XXX_II!B28&amp;", ","")&amp;IF((XXX_II!C29="DC")*(XXX_II!E29&lt;&gt;0),XXX_II!B29&amp;", ","")&amp;IF((XXX_II!C30="DC")*(XXX_II!E30&lt;&gt;0),XXX_II!B30&amp;", ","")&amp;IF((XXX_II!C31="DC")*(XXX_II!E31&lt;&gt;0),XXX_II!B31&amp;", ","")&amp;IF((XXX_II!C32="DC")*(XXX_II!E32&lt;&gt;0),XXX_II!B32&amp;", ","")&amp;IF((XXX_II!C33="DC")*(XXX_II!E33&lt;&gt;0),XXX_II!B33&amp;", ","")&amp;IF((XXX_II!C34="DC")*(XXX_II!E34&lt;&gt;0),XXX_II!B34&amp;", ","")&amp;IF((XXX_II!C36="DC")*(XXX_II!E36&lt;&gt;0),XXX_II!B36&amp;", ","")&amp;IF((XXX_II!C37="DC")*(XXX_II!E37&lt;&gt;0),XXX_II!B37&amp;", ","")&amp;IF((XXX_II!C38="DC")*(XXX_II!E38&lt;&gt;0),XXX_II!B38&amp;", ","")&amp;IF((XXX_II!C39="DC")*(XXX_II!E39&lt;&gt;0),XXX_II!B39&amp;", ","")&amp;IF((XXX_II!C40="DC")*(XXX_II!E40&lt;&gt;0),XXX_II!B40&amp;", ","")&amp;IF((XXX_II!C41="DC")*(XXX_II!E41&lt;&gt;0),XXX_II!B41&amp;", ","")&amp;IF((XXX_II!C42="DC")*(XXX_II!E42&lt;&gt;0),XXX_II!B42&amp;", ","")&amp;IF((XXX_II!C43="DC")*(XXX_II!E43&lt;&gt;0),XXX_II!B43&amp;", ","")&amp;IF((XXX_II!C44="DC")*(XXX_II!E44&lt;&gt;0),XXX_II!B48&amp;", ","")&amp;IF((XXX_II!C45="DC")*(XXX_II!E45&lt;&gt;0),XXX_II!B45&amp;", ","")&amp;IF((XXX_II!C46="DC")*(XXX_II!E46&lt;&gt;0),XXX_II!B46&amp;", ","")&amp;IF((XXX_II!C47="DC")*(XXX_II!E47&lt;&gt;0),XXX_II!B47&amp;", ","")&amp;IF((XXX_II!C48="DC")*(XXX_II!E48&lt;&gt;0),XXX_II!B48&amp;", ","")&amp;IF((XXX_II!C49="DC")*(XXX_II!E49&lt;&gt;0),XXX_II!B49&amp;", ","")</f>
        <v xml:space="preserve">D10LLAL338, D10LLAL453, D10LLAL457, , </v>
      </c>
      <c r="C62" s="353">
        <f>IF(XXX_II!F7&lt;&gt;0,XXX_II!F7*(SUMIFS(XXX_II!F12:F49,XXX_II!C12:C49,"=DC",XXX_II!E12:E49,"=1",XXX_II!D12:D49,"&lt;&gt;DF")+SUMIFS(XXX_II!G12:G49,XXX_II!C12:C49,"=DC",XXX_II!E12:E49,"=1",XXX_II!D12:D49,"&lt;&gt;DF")+SUMIFS(XXX_II!H12:H49,XXX_II!C12:C49,"=DC",XXX_II!E12:E49,"=1",XXX_II!D12:D49,"&lt;&gt;DF")+SUMIFS(XXX_II!I12:I49,XXX_II!C12:C49,"=DC",XXX_II!E12:E49,"=1",XXX_II!D12:D49,"&lt;&gt;DF")),14*(SUMIFS(XXX_II!F12:F49,XXX_II!C12:C49,"=DC",XXX_II!E12:E49,"=1",XXX_II!D12:D49,"&lt;&gt;DF")+SUMIFS(XXX_II!G12:G49,XXX_II!C12:C49,"=DC",XXX_II!E12:E49,"=1",XXX_II!D12:D49,"&lt;&gt;DF")+SUMIFS(XXX_II!H12:H49,XXX_II!C12:C49,"=DC",XXX_II!E12:E49,"=1",XXX_II!D12:D49,"&lt;&gt;DF")+SUMIFS(XXX_II!I12:I49,XXX_II!C12:C49,"=DC",XXX_II!E12:E49,"=1",XXX_II!D12:D49,"&lt;&gt;DF")))+IF(XXX_II!L7&lt;&gt;0,XXX_II!L7*(SUMIFS(XXX_II!L12:L49,XXX_II!C12:C49,"=DC",XXX_II!E12:E49,"=1",XXX_II!D12:D49,"&lt;&gt;DF")+SUMIFS(XXX_II!M12:M49,XXX_II!C12:C49,"=DC",XXX_II!E12:E49,"=1",XXX_II!D12:D49,"&lt;&gt;DF")+SUMIFS(XXX_II!N12:N49,XXX_II!C12:C49,"=DC",XXX_II!E12:E49,"=1",XXX_II!D12:D49,"&lt;&gt;DF")+SUMIFS(XXX_II!O12:O49,XXX_II!C12:C49,"=DC",XXX_II!E12:E49,"=1",XXX_II!D12:D49,"&lt;&gt;DF")),14*(SUMIFS(XXX_II!L12:L49,XXX_II!C12:C49,"=DC",XXX_II!E12:E49,"=1",XXX_II!D12:D49,"&lt;&gt;DF")+SUMIFS(XXX_II!M12:M49,XXX_II!C12:C49,"=DC",XXX_II!E12:E49,"=1",XXX_II!D12:D49,"&lt;&gt;DF")+SUMIFS(XXX_II!N12:N49,XXX_II!C12:C49,"=DC",XXX_II!E12:E49,"=1",XXX_II!D12:D49,"&lt;&gt;DF")+SUMIFS(XXX_II!O12:O49,XXX_II!C12:C49,"=DC",XXX_II!E12:E49,"=1",XXX_II!D12:D49,"&lt;&gt;DF")))+IF(XXX_II!F7&lt;&gt;0,XXX_II!F7*(SUMIFS(XXX_II!I12:I49,XXX_II!C12:C49,"=DC",XXX_II!E12:E49,"=2",XXX_II!D12:D49,"=DO")),14*(SUMIFS(XXX_II!I12:I49,XXX_II!C12:C49,"=DC",XXX_II!E12:E49,"=2",XXX_II!D12:D49,"=DO")))+IF(XXX_II!L7&lt;&gt;0,XXX_II!L7*(SUMIFS(XXX_II!O12:O49,XXX_II!C12:C49,"=DC",XXX_II!E12:E49,"=2",XXX_II!D12:D49,"=DO")),14*(SUMIFS(XXX_II!O12:O49,XXX_II!C12:C49,"=DC",XXX_II!E12:E49,"=2",XXX_II!D12:D49,"=DO")))</f>
        <v>112</v>
      </c>
      <c r="D62" s="220"/>
      <c r="E62" s="221"/>
      <c r="F62" s="222"/>
      <c r="G62" s="191"/>
      <c r="H62" s="192"/>
    </row>
    <row r="63" spans="1:17" ht="15.75" hidden="1" thickBot="1">
      <c r="A63" s="295"/>
      <c r="B63" s="283"/>
      <c r="C63" s="318"/>
      <c r="D63" s="220"/>
      <c r="E63" s="221"/>
      <c r="F63" s="222"/>
      <c r="G63" s="225"/>
      <c r="H63" s="226"/>
    </row>
    <row r="64" spans="1:17">
      <c r="C64" s="286">
        <f>SUM(C59:C63)</f>
        <v>728</v>
      </c>
    </row>
    <row r="65" spans="1:9" ht="15.75" thickBot="1">
      <c r="A65" s="171" t="s">
        <v>53</v>
      </c>
      <c r="D65" s="172"/>
      <c r="E65" s="172"/>
      <c r="F65" s="172"/>
      <c r="G65" s="172"/>
      <c r="H65" s="172"/>
    </row>
    <row r="66" spans="1:9" ht="15.75" thickBot="1">
      <c r="A66" s="174" t="s">
        <v>18</v>
      </c>
      <c r="B66" s="280" t="s">
        <v>17</v>
      </c>
      <c r="C66" s="287" t="s">
        <v>20</v>
      </c>
      <c r="D66" s="174" t="s">
        <v>16</v>
      </c>
      <c r="E66" s="618" t="s">
        <v>22</v>
      </c>
      <c r="F66" s="619"/>
      <c r="G66" s="620" t="s">
        <v>21</v>
      </c>
      <c r="H66" s="621"/>
    </row>
    <row r="67" spans="1:9" ht="75">
      <c r="A67" s="328" t="s">
        <v>51</v>
      </c>
      <c r="B67" s="281" t="str">
        <f>IF((XXX_II!D12="DO")*(XXX_II!E12&lt;&gt;0),XXX_II!B12&amp;", ","")&amp;IF((XXX_II!D13="DO")*(XXX_II!E13&lt;&gt;0),XXX_II!B13&amp;", ","")&amp;IF((XXX_II!D14="DO")*(XXX_II!E14&lt;&gt;0),XXX_II!B14&amp;", ","")&amp;IF((XXX_II!D15="DO")*(XXX_II!E15&lt;&gt;0),XXX_II!B15&amp;", ","")&amp;IF((XXX_II!D16="DO")*(XXX_II!E16&lt;&gt;0),XXX_II!B16&amp;", ","")&amp;IF((XXX_II!D17="DO")*(XXX_II!E17&lt;&gt;0),XXX_II!B17&amp;", ","")&amp;IF((XXX_II!D18="DO")*(XXX_II!E18&lt;&gt;0),XXX_II!B18&amp;", ","")&amp;IF((XXX_II!D19="DO")*(XXX_II!E19&lt;&gt;0),XXX_II!B19&amp;", ","")&amp;IF((XXX_II!D20="DO")*(XXX_II!E20&lt;&gt;0),XXX_II!B20&amp;", ","")&amp;IF((XXX_II!D21="DO")*(XXX_II!E21&lt;&gt;0),XXX_II!B21&amp;", ","")&amp;IF((XXX_II!D22="DO")*(XXX_II!E22&lt;&gt;0),XXX_II!B22&amp;", ","")&amp;IF((XXX_II!D23="DO")*(XXX_II!E23&lt;&gt;0),XXX_II!B23&amp;", ","")&amp;IF((XXX_II!D24="DO")*(XXX_II!E24&lt;&gt;0),XXX_II!B24&amp;", ","")&amp;IF((XXX_II!D25="DO")*(XXX_II!E25&lt;&gt;0),XXX_II!B25&amp;", ","")&amp;IF((XXX_II!D26="DO")*(XXX_II!E26&lt;&gt;0),XXX_II!B26&amp;", ","")&amp;IF((XXX_II!D27="DO")*(XXX_II!E27&lt;&gt;0),XXX_II!B27&amp;", ","")&amp;IF((XXX_II!D28="DO")*(XXX_II!E28&lt;&gt;0),XXX_II!B28&amp;", ","")&amp;IF((XXX_II!D29="DO")*(XXX_II!E29&lt;&gt;0),XXX_II!B29&amp;", ","")&amp;IF((XXX_II!D30="DO")*(XXX_II!E30&lt;&gt;0),XXX_II!B30&amp;", ","")&amp;IF((XXX_II!D31="DO")*(XXX_II!E31&lt;&gt;0),XXX_II!B31&amp;", ","")&amp;IF((XXX_II!D32="DO")*(XXX_II!E32&lt;&gt;0),XXX_II!B32&amp;", ","")&amp;IF((XXX_II!D33="DO")*(XXX_II!E33&lt;&gt;0),XXX_II!B33&amp;", ","")&amp;IF((XXX_II!D34="DO")*(XXX_II!E34&lt;&gt;0),XXX_II!B34&amp;", ","")&amp;IF((XXX_II!D36="DO")*(XXX_II!E36&lt;&gt;0),XXX_II!B36&amp;", ","")&amp;IF((XXX_II!D37="DO")*(XXX_II!E37&lt;&gt;0),XXX_II!B37&amp;", ","")&amp;IF((XXX_II!D38="DO")*(XXX_II!E38&lt;&gt;0),XXX_II!B38&amp;", ","")&amp;IF((XXX_II!D39="DO")*(XXX_II!E39&lt;&gt;0),XXX_II!B39&amp;", ","")&amp;IF((XXX_II!D40="DO")*(XXX_II!E40&lt;&gt;0),XXX_II!B40&amp;", ","")&amp;IF((XXX_II!D41="DO")*(XXX_II!E41&lt;&gt;0),XXX_II!B41&amp;", ","")&amp;IF((XXX_II!D42="DO")*(XXX_II!E42&lt;&gt;0),XXX_II!B42&amp;", ","")&amp;IF((XXX_II!D43="DO")*(XXX_II!E43&lt;&gt;0),XXX_II!B43&amp;", ","")&amp;IF((XXX_II!D44="DO")*(XXX_II!E44&lt;&gt;0),XXX_II!B44&amp;", ","")&amp;IF((XXX_II!D45="DO")*(XXX_II!E45&lt;&gt;0),XXX_II!B45&amp;", ","")&amp;IF((XXX_II!D46="DO")*(XXX_II!E46&lt;&gt;0),XXX_II!B46&amp;", ","")&amp;IF((XXX_II!D47="DO")*(XXX_II!E47&lt;&gt;0),XXX_II!B47&amp;", ","")&amp;IF((XXX_II!D48="DO")*(XXX_II!E48&lt;&gt;0),XXX_II!B48&amp;", ","")&amp;IF((XXX_II!D49="DO")*(XXX_II!E49&lt;&gt;0),XXX_II!B49&amp;", ","")</f>
        <v xml:space="preserve">D10LLAL330, D10LLAL331, D10LLAL332, D10LLAL333, D10LLAL334, D10LLAL335, D10LLAL336, D10LLAL337, D10LLAL338, D10LLAL445, D10LLAL446, D10LLAL447, D10LLAL448, D10LLAL449, D10LLAL450, D10LLAL451, D10LLAL452, D10LLAL453, D10LLAL457, </v>
      </c>
      <c r="C67" s="293">
        <f>IF(XXX_II!F7&lt;&gt;0,XXX_II!F7*(SUMIFS(XXX_II!F12:F49,XXX_II!D12:D49,"=DO",XXX_II!E12:E49,"&lt;&gt;0")+SUMIFS(XXX_II!G12:G49,XXX_II!D12:D49,"=DO",XXX_II!E12:E49,"&lt;&gt;0")+SUMIFS(XXX_II!H12:H49,XXX_II!D12:D49,"=DO",XXX_II!E12:E49,"&lt;&gt;0")+SUMIFS(XXX_II!I12:I49,XXX_II!D12:D49,"=DO",XXX_II!E12:E49,"&lt;&gt;0")),14*(SUMIFS(XXX_II!F12:F49,XXX_II!D12:D49,"=DO",XXX_II!E12:E49,"&lt;&gt;0")+SUMIFS(XXX_II!G12:G49,XXX_II!D12:D49,"=DO",XXX_II!E12:E49,"&lt;&gt;0")+SUMIFS(XXX_II!H12:H49,XXX_II!D12:D49,"=DO",XXX_II!E12:E49,"&lt;&gt;0")+SUMIFS(XXX_II!I12:I49,XXX_II!D12:D49,"=DO",XXX_II!E12:E49,"&lt;&gt;0")))+IF(XXX_II!L7&lt;&gt;0,XXX_II!L7*(SUMIFS(XXX_II!L12:L49,XXX_II!D12:D49,"=DO",XXX_II!E12:E49,"&lt;&gt;0")+SUMIFS(XXX_II!M12:M49,XXX_II!D12:D49,"=DO",XXX_II!E12:E49,"&lt;&gt;0")+SUMIFS(XXX_II!N12:N49,XXX_II!D12:D49,"=DO",XXX_II!E12:E49,"&lt;&gt;0")+SUMIFS(XXX_II!O12:O49,XXX_II!D12:D49,"=DO",XXX_II!E12:E49,"&lt;&gt;0")),14*(SUMIFS(XXX_II!L12:L49,XXX_II!D12:D49,"=DO",XXX_II!E12:E49,"&lt;&gt;0")+SUMIFS(XXX_II!M12:M49,XXX_II!D12:D49,"=DO",XXX_II!E12:E49,"&lt;&gt;0")+SUMIFS(XXX_II!N12:N49,XXX_II!D12:D49,"=DO",XXX_II!E12:E49,"&lt;&gt;0")+SUMIFS(XXX_II!O12:O49,XXX_II!D12:D49,"=DO",XXX_II!E12:E49,"&lt;&gt;0")))</f>
        <v>672</v>
      </c>
      <c r="D67" s="213"/>
      <c r="E67" s="214"/>
      <c r="F67" s="215"/>
      <c r="G67" s="179"/>
      <c r="H67" s="180"/>
      <c r="I67" s="187"/>
    </row>
    <row r="68" spans="1:9" ht="30">
      <c r="A68" s="329" t="s">
        <v>52</v>
      </c>
      <c r="B68" s="282" t="str">
        <f>IF((XXX_II!D12="DA")*(XXX_II!E12&lt;&gt;0),XXX_II!B12&amp;", ","")&amp;IF((XXX_II!D13="DA")*(XXX_II!E13&lt;&gt;0),XXX_II!B13&amp;", ","")&amp;IF((XXX_II!D14="DA")*(XXX_II!E14&lt;&gt;0),XXX_II!B14&amp;", ","")&amp;IF((XXX_II!D15="DA")*(XXX_II!E15&lt;&gt;0),XXX_II!B15&amp;", ","")&amp;IF((XXX_II!D16="DA")*(XXX_II!E16&lt;&gt;0),XXX_II!B16&amp;", ","")&amp;IF((XXX_II!D17="DA")*(XXX_II!E17&lt;&gt;0),XXX_II!B17&amp;", ","")&amp;IF((XXX_II!D18="DA")*(XXX_II!E18&lt;&gt;0),XXX_II!B18&amp;", ","")&amp;IF((XXX_II!D19="DA")*(XXX_II!E19&lt;&gt;0),XXX_II!B19&amp;", ","")&amp;IF((XXX_II!D20="DA")*(XXX_II!E20&lt;&gt;0),XXX_II!B20&amp;", ","")&amp;IF((XXX_II!D21="DA")*(XXX_II!E21&lt;&gt;0),XXX_II!B21&amp;", ","")&amp;IF((XXX_II!D22="DA")*(XXX_II!E22&lt;&gt;0),XXX_II!B22&amp;", ","")&amp;IF((XXX_II!D23="DA")*(XXX_II!E23&lt;&gt;0),XXX_II!B23&amp;", ","")&amp;IF((XXX_II!D24="DA")*(XXX_II!E24&lt;&gt;0),XXX_II!B24&amp;", ","")&amp;IF((XXX_II!D25="DA")*(XXX_II!E25&lt;&gt;0),XXX_II!B25&amp;", ","")&amp;IF((XXX_II!D26="DA")*(XXX_II!E26&lt;&gt;0),XXX_II!B26&amp;", ","")&amp;IF((XXX_II!D27="DA")*(XXX_II!E27&lt;&gt;0),XXX_II!B27&amp;", ","")&amp;IF((XXX_II!D28="DA")*(XXX_II!E28&lt;&gt;0),XXX_II!B28&amp;", ","")&amp;IF((XXX_II!D29="DA")*(XXX_II!E29&lt;&gt;0),XXX_II!B29&amp;", ","")&amp;IF((XXX_II!D30="DA")*(XXX_II!E30&lt;&gt;0),XXX_II!B30&amp;", ","")&amp;IF((XXX_II!D31="DA")*(XXX_II!E31&lt;&gt;0),XXX_II!B31&amp;", ","")&amp;IF((XXX_II!D32="DA")*(XXX_II!E32&lt;&gt;0),XXX_II!B32&amp;", ","")&amp;IF((XXX_II!D33="DA")*(XXX_II!E33&lt;&gt;0),XXX_II!B33&amp;", ","")&amp;IF((XXX_II!D34="DA")*(XXX_II!E34&lt;&gt;0),XXX_II!B34&amp;", ","")&amp;IF((XXX_II!D36="DA")*(XXX_II!E36&lt;&gt;0),XXX_II!B36&amp;", ","")&amp;IF((XXX_II!D37="DA")*(XXX_II!E37&lt;&gt;0),XXX_II!B37&amp;", ","")&amp;IF((XXX_II!D38="DA")*(XXX_II!E38&lt;&gt;0),XXX_II!B38&amp;", ","")&amp;IF((XXX_II!D39="DA")*(XXX_II!E39&lt;&gt;0),XXX_II!B39&amp;", ","")&amp;IF((XXX_II!D40="DA")*(XXX_II!E40&lt;&gt;0),XXX_II!B40&amp;", ","")&amp;IF((XXX_II!D41="DA")*(XXX_II!E41&lt;&gt;0),XXX_II!B41&amp;", ","")&amp;IF((XXX_II!D42="DA")*(XXX_II!E42&lt;&gt;0),XXX_II!B42&amp;", ","")&amp;IF((XXX_II!D43="DA")*(XXX_II!E43&lt;&gt;0),XXX_II!B43&amp;", ","")&amp;IF((XXX_II!D44="DA")*(XXX_II!E44&lt;&gt;0),XXX_II!B44&amp;", ","")&amp;IF((XXX_II!D45="DA")*(XXX_II!E45&lt;&gt;0),XXX_II!B45&amp;", ","")&amp;IF((XXX_II!D46="DA")*(XXX_II!E46&lt;&gt;0),XXX_II!B46&amp;", ","")&amp;IF((XXX_II!D47="DA")*(XXX_II!E47&lt;&gt;0),XXX_II!B47&amp;", ","")&amp;IF((XXX_II!D48="DA")*(XXX_II!E48&lt;&gt;0),XXX_II!B48&amp;", ","")&amp;IF((XXX_II!D49="DA")*(XXX_II!E49&lt;&gt;0),XXX_II!B49&amp;", ","")</f>
        <v xml:space="preserve">D10LLAL339, D10LLAL340, D10LLAL341, D10LLAL454, D10LLAL455, </v>
      </c>
      <c r="C68" s="351">
        <f>IF(XXX_II!F7&lt;&gt;0,XXX_II!F7*(SUMIFS(XXX_II!F12:F49,XXX_II!D12:D49,"=DA",XXX_II!E12:E49,"=1")+SUMIFS(XXX_II!G12:G49,XXX_II!D12:D49,"=DA",XXX_II!E12:E49,"=1")+SUMIFS(XXX_II!H12:H49,XXX_II!D12:D49,"=DA",XXX_II!E12:E49,"=1")+SUMIFS(XXX_II!I12:I49,XXX_II!D12:D49,"=DA",XXX_II!E12:E49,"=1")),14*(SUMIFS(XXX_II!F12:F49,XXX_II!D12:D49,"=DA",XXX_II!E12:E49,"=1")+SUMIFS(XXX_II!G12:G49,XXX_II!D12:D49,"=DA",XXX_II!E12:E49,"=1")+SUMIFS(XXX_II!H12:H49,XXX_II!D12:D49,"=DA",XXX_II!E12:E49,"=1")+SUMIFS(XXX_II!I12:I49,XXX_II!D12:D49,"=DA",XXX_II!E12:E49,"=1")))+IF(XXX_II!L7&lt;&gt;0,XXX_II!L7*(SUMIFS(XXX_II!L12:L49,XXX_II!D12:D49,"=DA",XXX_II!E12:E49,"=1")+SUMIFS(XXX_II!M12:M49,XXX_II!D12:D49,"=DA",XXX_II!E12:E49,"=1")+SUMIFS(XXX_II!N12:N49,XXX_II!D12:D49,"=DA",XXX_II!E12:E49,"=1")+SUMIFS(XXX_II!O12:O49,XXX_II!D12:D49,"=DA",XXX_II!E12:E49,"=1")),14*(SUMIFS(XXX_II!L12:L49,XXX_II!D12:D49,"=DA",XXX_II!E12:E49,"=1")+SUMIFS(XXX_II!M12:M49,XXX_II!D12:D49,"=DA",XXX_II!E12:E49,"=1")+SUMIFS(XXX_II!N12:N49,XXX_II!D12:D49,"=DA",XXX_II!E12:E49,"=1")+SUMIFS(XXX_II!O12:O49,XXX_II!D12:D49,"=DA",XXX_II!E12:E49,"=1")))</f>
        <v>56</v>
      </c>
      <c r="D68" s="201"/>
      <c r="E68" s="218"/>
      <c r="F68" s="219"/>
      <c r="G68" s="184"/>
      <c r="H68" s="185"/>
    </row>
    <row r="69" spans="1:9" ht="15.75" thickBot="1">
      <c r="A69" s="190" t="s">
        <v>50</v>
      </c>
      <c r="B69" s="283" t="str">
        <f>IF((XXX_II!D12="DF")*(XXX_II!E12&lt;&gt;0),XXX_II!B12&amp;", ","")&amp;IF((XXX_II!D13="DF")*(XXX_II!E13&lt;&gt;0),XXX_II!B13&amp;", ","")&amp;IF((XXX_II!D14="DF")*(XXX_II!E14&lt;&gt;0),XXX_II!B14&amp;", ","")&amp;IF((XXX_II!D15="DF")*(XXX_II!E15&lt;&gt;0),XXX_II!B15&amp;", ","")&amp;IF((XXX_II!D16="DF")*(XXX_II!E16&lt;&gt;0),XXX_II!B16&amp;", ","")&amp;IF((XXX_II!D17="DF")*(XXX_II!E17&lt;&gt;0),XXX_II!B17&amp;", ","")&amp;IF((XXX_II!D18="DF")*(XXX_II!E18&lt;&gt;0),XXX_II!B18&amp;", ","")&amp;IF((XXX_II!D19="DF")*(XXX_II!E19&lt;&gt;0),XXX_II!B19&amp;", ","")&amp;IF((XXX_II!D20="DF")*(XXX_II!E20&lt;&gt;0),XXX_II!B20&amp;", ","")&amp;IF((XXX_II!D21="DF")*(XXX_II!E21&lt;&gt;0),XXX_II!B21&amp;", ","")&amp;IF((XXX_II!D22="DF")*(XXX_II!E22&lt;&gt;0),XXX_II!B22&amp;", ","")&amp;IF((XXX_II!D23="DF")*(XXX_II!E23&lt;&gt;0),XXX_II!B23&amp;", ","")&amp;IF((XXX_II!D24="DF")*(XXX_II!E24&lt;&gt;0),XXX_II!B24&amp;", ","")&amp;IF((XXX_II!D25="DF")*(XXX_II!E25&lt;&gt;0),XXX_II!B25&amp;", ","")&amp;IF((XXX_II!D26="DF")*(XXX_II!E26&lt;&gt;0),XXX_II!B26&amp;", ","")&amp;IF((XXX_II!D27="DF")*(XXX_II!E27&lt;&gt;0),XXX_II!B27&amp;", ","")&amp;IF((XXX_II!D28="DF")*(XXX_II!E28&lt;&gt;0),XXX_II!B28&amp;", ","")&amp;IF((XXX_II!D29="DF")*(XXX_II!E29&lt;&gt;0),XXX_II!B29&amp;", ","")&amp;IF((XXX_II!D30="DF")*(XXX_II!E30&lt;&gt;0),XXX_II!B30&amp;", ","")&amp;IF((XXX_II!D31="DF")*(XXX_II!E31&lt;&gt;0),XXX_II!B31&amp;", ","")&amp;IF((XXX_II!D32="DF")*(XXX_II!E32&lt;&gt;0),XXX_II!B32&amp;", ","")&amp;IF((XXX_II!D33="DF")*(XXX_II!E33&lt;&gt;0),XXX_II!B33&amp;", ","")&amp;IF((XXX_II!D34="DF")*(XXX_II!E34&lt;&gt;0),XXX_II!B34&amp;", ","")&amp;IF((XXX_II!D36="DF")*(XXX_II!E36&lt;&gt;0),XXX_II!B36&amp;", ","")&amp;IF((XXX_II!D37="DF")*(XXX_II!E37&lt;&gt;0),XXX_II!B37&amp;", ","")&amp;IF((XXX_II!D38="DF")*(XXX_II!E38&lt;&gt;0),XXX_II!B38&amp;", ","")&amp;IF((XXX_II!D39="DF")*(XXX_II!E39&lt;&gt;0),XXX_II!B39&amp;", ","")&amp;IF((XXX_II!D40="DF")*(XXX_II!E40&lt;&gt;0),XXX_II!B40&amp;", ","")&amp;IF((XXX_II!D41="DF")*(XXX_II!E41&lt;&gt;0),XXX_II!B41&amp;", ","")&amp;IF((XXX_II!D42="DF")*(XXX_II!E42&lt;&gt;0),XXX_II!B42&amp;", ","")&amp;IF((XXX_II!D43="DF")*(XXX_II!E43&lt;&gt;0),XXX_II!B43&amp;", ","")&amp;IF((XXX_II!D44="DF")*(XXX_II!E44&lt;&gt;0),XXX_II!B44&amp;", ","")&amp;IF((XXX_II!D45="DF")*(XXX_II!E45&lt;&gt;0),XXX_II!B45&amp;", ","")&amp;IF((XXX_II!D46="DF")*(XXX_II!E46&lt;&gt;0),XXX_II!B46&amp;", ","")&amp;IF((XXX_II!D47="DF")*(XXX_II!E47&lt;&gt;0),XXX_II!B47&amp;", ","")&amp;IF((XXX_II!D48="DF")*(XXX_II!E48&lt;&gt;0),XXX_II!B48&amp;", ","")&amp;IF((XXX_II!D49="DF")*(XXX_II!E49&lt;&gt;0),XXX_II!B49&amp;", ","")</f>
        <v xml:space="preserve">D10LLAL460, D10LLAL461, </v>
      </c>
      <c r="C69" s="294">
        <f>IF(XXX_II!F7&lt;&gt;0,XXX_II!F7*(SUMIFS(XXX_II!F12:F49,XXX_II!D12:D49,"=DF",XXX_II!E12:E49,"&gt;=0")+SUMIFS(XXX_II!G12:G49,XXX_II!D12:D49,"=DF",XXX_II!E12:E49,"&gt;=0")+SUMIFS(XXX_II!H12:H49,XXX_II!D12:D49,"=DF",XXX_II!E12:E49,"&gt;=0")+SUMIFS(XXX_II!I12:I49,XXX_II!D12:D49,"=DF",XXX_II!E12:E49,"&gt;=0")),14*(SUMIFS(XXX_II!F12:F49,XXX_II!D12:D49,"=DF",XXX_II!E12:E49,"&gt;=0")+SUMIFS(XXX_II!G12:G49,XXX_II!D12:D49,"=DF",XXX_II!E12:E49,"&gt;=0")+SUMIFS(XXX_II!H12:H49,XXX_II!D12:D49,"=DF",XXX_II!E12:E49,"&gt;=0")+SUMIFS(XXX_II!I12:I49,XXX_II!D12:D49,"=DF",XXX_II!E12:E49,"&gt;=0")))+IF(XXX_II!L7&lt;&gt;0,XXX_II!L7*(SUMIFS(XXX_II!L12:L49,XXX_II!D12:D49,"=DF",XXX_II!E12:E49,"&gt;=0")+SUMIFS(XXX_II!M12:M49,XXX_II!D12:D49,"=DF",XXX_II!E12:E49,"&gt;=0")+SUMIFS(XXX_II!N12:N49,XXX_II!D12:D49,"=DF",XXX_II!E12:E49,"&gt;=0")+SUMIFS(XXX_II!O12:O49,XXX_II!D12:D49,"=DF",XXX_II!E12:E49,"&gt;=0")),14*(SUMIFS(XXX_II!L12:L49,XXX_II!D12:D49,"=DF",XXX_II!E12:E49,"&gt;=0")+SUMIFS(XXX_II!M12:M49,XXX_II!D12:D49,"=DF",XXX_II!E12:E49,"&gt;=0")+SUMIFS(XXX_II!N12:N49,XXX_II!D12:D49,"=DF",XXX_II!E12:E49,"&gt;=0")+SUMIFS(XXX_II!O12:O49,XXX_II!D12:D49,"=DF",XXX_II!E12:E49,"&gt;=0")))</f>
        <v>224</v>
      </c>
      <c r="D69" s="224"/>
      <c r="E69" s="221"/>
      <c r="F69" s="222"/>
      <c r="G69" s="225"/>
      <c r="H69" s="226"/>
    </row>
    <row r="71" spans="1:9">
      <c r="C71" s="286">
        <f>SUM(C67:C68)</f>
        <v>728</v>
      </c>
    </row>
    <row r="72" spans="1:9" ht="18.75">
      <c r="B72" s="319" t="s">
        <v>26</v>
      </c>
    </row>
    <row r="73" spans="1:9" ht="30">
      <c r="D73" s="168"/>
      <c r="E73" s="168"/>
      <c r="F73" s="210" t="s">
        <v>23</v>
      </c>
      <c r="G73" s="211"/>
      <c r="H73" s="212"/>
    </row>
    <row r="74" spans="1:9">
      <c r="A74" s="171" t="s">
        <v>56</v>
      </c>
      <c r="D74" s="172"/>
      <c r="E74" s="172"/>
      <c r="F74" s="172"/>
      <c r="G74" s="168"/>
      <c r="H74" s="168"/>
    </row>
    <row r="75" spans="1:9" ht="15.75" thickBot="1">
      <c r="D75" s="172"/>
      <c r="E75" s="172"/>
      <c r="F75" s="172"/>
      <c r="G75" s="172"/>
      <c r="H75" s="172"/>
    </row>
    <row r="76" spans="1:9" ht="15.75" thickBot="1">
      <c r="A76" s="174" t="s">
        <v>18</v>
      </c>
      <c r="B76" s="280" t="s">
        <v>17</v>
      </c>
      <c r="C76" s="287" t="s">
        <v>20</v>
      </c>
      <c r="D76" s="174" t="s">
        <v>16</v>
      </c>
      <c r="E76" s="618" t="s">
        <v>22</v>
      </c>
      <c r="F76" s="619"/>
      <c r="G76" s="620" t="s">
        <v>21</v>
      </c>
      <c r="H76" s="621"/>
    </row>
    <row r="77" spans="1:9">
      <c r="A77" s="177" t="s">
        <v>46</v>
      </c>
      <c r="B77" s="281" t="str">
        <f>IF((XXX_III!C12="DF")*(XXX_III!E12&lt;&gt;0),XXX_III!B12&amp;", ","")&amp;IF((XXX_III!C13="DF")*(XXX_III!E13&lt;&gt;0),XXX_III!B13&amp;", ","")&amp;IF((XXX_III!C14="DF")*(XXX_III!E14&lt;&gt;0),XXX_III!B14&amp;", ","")&amp;IF((XXX_III!C15="DF")*(XXX_III!E15&lt;&gt;0),XXX_III!B15&amp;", ","")&amp;IF((XXX_III!C16="DF")*(XXX_III!E16&lt;&gt;0),XXX_III!B16&amp;", ","")&amp;IF((XXX_III!C17="DF")*(XXX_III!E17&lt;&gt;0),XXX_III!B17&amp;", ","")&amp;IF((XXX_III!C18="DF")*(XXX_III!E18&lt;&gt;0),XXX_III!B18&amp;", ","")&amp;IF((XXX_III!C19="DF")*(XXX_III!E19&lt;&gt;0),XXX_III!B19&amp;", ","")&amp;IF((XXX_III!C20="DF")*(XXX_III!E20&lt;&gt;0),XXX_III!B20&amp;", ","")&amp;IF((XXX_III!C21="DF")*(XXX_III!E21&lt;&gt;0),XXX_III!B21&amp;", ","")&amp;IF((XXX_III!C22="DF")*(XXX_III!E22&lt;&gt;0),XXX_III!B22&amp;", ","")&amp;IF((XXX_III!C23="DF")*(XXX_III!E23&lt;&gt;0),XXX_III!B23&amp;", ","")&amp;IF((XXX_III!C32="DF")*(XXX_III!E32&lt;&gt;0),XXX_III!B32&amp;", ","")&amp;IF((XXX_III!C33="DF")*(XXX_III!E33&lt;&gt;0),XXX_III!B33&amp;", ","")&amp;IF((XXX_III!C34="DF")*(XXX_III!E34&lt;&gt;0),XXX_III!B34&amp;", ","")&amp;IF((XXX_III!C35="DF")*(XXX_III!E35&lt;&gt;0),XXX_III!B35&amp;", ","")&amp;IF((XXX_III!C36="DF")*(XXX_III!E36&lt;&gt;0),XXX_III!B36&amp;", ","")&amp;IF((XXX_III!C37="DF")*(XXX_III!E37&lt;&gt;0),XXX_III!B37&amp;", ","")&amp;IF((XXX_III!C38="DF")*(XXX_III!E38&lt;&gt;0),XXX_III!B38&amp;", ","")&amp;IF((XXX_III!C39="DF")*(XXX_III!E39&lt;&gt;0),XXX_III!B39&amp;", ","")&amp;IF((XXX_III!C40="DF")*(XXX_III!E40&lt;&gt;0),XXX_III!B40&amp;", ","")&amp;IF((XXX_III!C41="DF")*(XXX_III!E41&lt;&gt;0),XXX_III!B41&amp;", ","")&amp;IF((XXX_III!C42="DF")*(XXX_III!E42&lt;&gt;0),XXX_III!B42&amp;", ","")&amp;IF((XXX_III!C43="DF")*(XXX_III!E43&lt;&gt;0),XXX_III!B43&amp;", ","")&amp;IF((XXX_III!C44="DF")*(XXX_III!E44&lt;&gt;0),XXX_III!B44&amp;", ","")&amp;IF((XXX_III!C45="DF")*(XXX_III!E45&lt;&gt;0),XXX_III!B45&amp;", ","")&amp;IF((XXX_III!C46="DF")*(XXX_III!E46&lt;&gt;0),XXX_III!B46&amp;", ","")&amp;IF((XXX_III!C47="DF")*(XXX_III!E47&lt;&gt;0),XXX_III!B47&amp;", ","")&amp;IF((XXX_III!C48="DF")*(XXX_III!E48&lt;&gt;0),XXX_III!B48&amp;", ","")&amp;IF((XXX_III!C49="DF")*(XXX_III!E49&lt;&gt;0),XXX_III!B49&amp;", ","")&amp;IF((XXX_III!C50="DF")*(XXX_III!E50&lt;&gt;0),XXX_III!B50&amp;", ","")&amp;IF((XXX_III!C51="DF")*(XXX_III!E51&lt;&gt;0),XXX_III!B55&amp;", ","")&amp;IF((XXX_III!C52="DF")*(XXX_III!E52&lt;&gt;0),XXX_III!B52&amp;", ","")&amp;IF((XXX_III!C53="DF")*(XXX_III!E53&lt;&gt;0),XXX_III!B53&amp;", ","")&amp;IF((XXX_III!C54="DF")*(XXX_III!E54&lt;&gt;0),XXX_III!B54&amp;", ","")&amp;IF((XXX_III!C55="DF")*(XXX_III!E55&lt;&gt;0),XXX_III!B55&amp;", ","")&amp;IF((XXX_III!C56="DF")*(XXX_III!E56&lt;&gt;0),XXX_III!B56&amp;", ","")</f>
        <v xml:space="preserve">D10LLAL561, D10LLAL562, </v>
      </c>
      <c r="C77" s="350">
        <f>IF(XXX_III!F7&lt;&gt;0,XXX_III!F7*(SUMIFS(XXX_III!F12:F56,XXX_III!C12:C56,"=DF",XXX_III!E12:E56,"=1",XXX_III!D12:D56,"&lt;&gt;DF")+SUMIFS(XXX_III!G12:G56,XXX_III!C12:C56,"=DF",XXX_III!E12:E56,"=1",XXX_III!D12:D56,"&lt;&gt;DF")+SUMIFS(XXX_III!H12:H56,XXX_III!C12:C56,"=DF",XXX_III!E12:E56,"=1",XXX_III!D12:D56,"&lt;&gt;DF")+SUMIFS(XXX_III!I12:I56,XXX_III!C12:C56,"=DF",XXX_III!E12:E56,"=1",XXX_III!D12:D56,"&lt;&gt;DF")),14*(SUMIFS(XXX_III!F12:F56,XXX_III!C12:C56,"=DF",XXX_III!E12:E56,"=1",XXX_III!D12:D56,"&lt;&gt;DF")+SUMIFS(XXX_III!G12:G56,XXX_III!C12:C56,"=DF",XXX_III!E12:E56,"=1",XXX_III!D12:D56,"&lt;&gt;DF")+SUMIFS(XXX_III!H12:H56,XXX_III!C12:C56,"=DF",XXX_III!E12:E56,"=1",XXX_III!D12:D56,"&lt;&gt;DF")+SUMIFS(XXX_III!I12:I56,XXX_III!C12:C56,"=DF",XXX_III!E12:E56,"=1",XXX_III!D12:D56,"&lt;&gt;DF")))+IF(XXX_III!L7&lt;&gt;0,XXX_III!L7*(SUMIFS(XXX_III!L12:L56,XXX_III!C12:C56,"=DF",XXX_III!E12:E56,"=1",XXX_III!D12:D56,"&lt;&gt;DF")+SUMIFS(XXX_III!M12:M56,XXX_III!C12:C56,"=DF",XXX_III!E12:E56,"=1",XXX_III!D12:D56,"&lt;&gt;DF")+SUMIFS(XXX_III!N12:N56,XXX_III!C12:C56,"=DF",XXX_III!E12:E56,"=1",XXX_III!D12:D56,"&lt;&gt;DF")+SUMIFS(XXX_III!O12:O56,XXX_III!C12:C56,"=DF",XXX_III!E12:E56,"=1",XXX_III!D12:D56,"&lt;&gt;DF")),14*(SUMIFS(XXX_III!L12:L56,XXX_III!C12:C56,"=DF",XXX_III!E12:E56,"=1",XXX_III!D12:D56,"&lt;&gt;DF")+SUMIFS(XXX_III!M12:M56,XXX_III!C12:C56,"=DF",XXX_III!E12:E56,"=1",XXX_III!D12:D56,"&lt;&gt;DF")+SUMIFS(XXX_III!N12:N56,XXX_III!C12:C56,"=DF",XXX_III!E12:E56,"=1",XXX_III!D12:D56,"&lt;&gt;DF")+SUMIFS(XXX_III!O12:O56,XXX_III!C12:C56,"=DF",XXX_III!E12:E56,"=1",XXX_III!D12:D56,"&lt;&gt;DF")))+IF(XXX_III!F7&lt;&gt;0,XXX_III!F7*(SUMIFS(XXX_III!I12:I56,XXX_III!C12:C56,"=DF",XXX_III!E12:E56,"=2",XXX_III!D12:D56,"=DO")),14*(SUMIFS(XXX_III!I12:I56,XXX_III!C12:C56,"=DF",XXX_III!E12:E56,"=2",XXX_III!D12:D56,"=DO")))+IF(XXX_III!L7&lt;&gt;0,XXX_III!L7*(SUMIFS(XXX_III!O12:O56,XXX_III!C12:C56,"=DF",XXX_III!E12:E56,"=2",XXX_III!D12:D56,"=DO")),14*(SUMIFS(XXX_III!O12:O56,XXX_III!C12:C56,"=DF",XXX_III!E12:E56,"=2",XXX_III!D12:D56,"=DO")))</f>
        <v>56</v>
      </c>
      <c r="D77" s="213"/>
      <c r="E77" s="214"/>
      <c r="F77" s="215"/>
      <c r="G77" s="179"/>
      <c r="H77" s="180"/>
    </row>
    <row r="78" spans="1:9" ht="30">
      <c r="A78" s="182" t="s">
        <v>47</v>
      </c>
      <c r="B78" s="282" t="str">
        <f>IF((XXX_III!C12="DD")*(XXX_III!E12&lt;&gt;0),XXX_III!B12&amp;", ","")&amp;IF((XXX_III!C13="DD")*(XXX_III!E13&lt;&gt;0),XXX_III!B13&amp;", ","")&amp;IF((XXX_III!C14="DD")*(XXX_III!E14&lt;&gt;0),XXX_III!B14&amp;", ","")&amp;IF((XXX_III!C15="DD")*(XXX_III!E15&lt;&gt;0),XXX_III!B15&amp;", ","")&amp;IF((XXX_III!C16="DD")*(XXX_III!E16&lt;&gt;0),XXX_III!B16&amp;", ","")&amp;IF((XXX_III!C17="DD")*(XXX_III!E17&lt;&gt;0),XXX_III!B17&amp;", ","")&amp;IF((XXX_III!C18="DD")*(XXX_III!E18&lt;&gt;0),XXX_III!B18&amp;", ","")&amp;IF((XXX_III!C19="DD")*(XXX_III!E19&lt;&gt;0),XXX_III!B19&amp;", ","")&amp;IF((XXX_III!C20="DD")*(XXX_III!E20&lt;&gt;0),XXX_III!B20&amp;", ","")&amp;IF((XXX_III!C21="DD")*(XXX_III!E21&lt;&gt;0),XXX_III!B21&amp;", ","")&amp;IF((XXX_III!C22="DD")*(XXX_III!E22&lt;&gt;0),XXX_III!B22&amp;", ","")&amp;IF((XXX_III!C23="DD")*(XXX_III!E23&lt;&gt;0),XXX_III!B23&amp;", ","")&amp;IF((XXX_III!C32="DD")*(XXX_III!E32&lt;&gt;0),XXX_III!B32&amp;", ","")&amp;IF((XXX_III!C33="DD")*(XXX_III!E33&lt;&gt;0),XXX_III!B33&amp;", ","")&amp;IF((XXX_III!C34="DD")*(XXX_III!E34&lt;&gt;0),XXX_III!B34&amp;", ","")&amp;IF((XXX_III!C35="DD")*(XXX_III!E35&lt;&gt;0),XXX_III!B35&amp;", ","")&amp;IF((XXX_III!C36="DD")*(XXX_III!E36&lt;&gt;0),XXX_III!B36&amp;", ","")&amp;IF((XXX_III!C37="DD")*(XXX_III!E37&lt;&gt;0),XXX_III!B37&amp;", ","")&amp;IF((XXX_III!C38="DD")*(XXX_III!E38&lt;&gt;0),XXX_III!B38&amp;", ","")&amp;IF((XXX_III!C39="DD")*(XXX_III!E39&lt;&gt;0),XXX_III!B39&amp;", ","")&amp;IF((XXX_III!C40="DD")*(XXX_III!E40&lt;&gt;0),XXX_III!B40&amp;", ","")&amp;IF((XXX_III!C41="DD")*(XXX_III!E41&lt;&gt;0),XXX_III!B41&amp;", ","")&amp;IF((XXX_III!C42="DD")*(XXX_III!E42&lt;&gt;0),XXX_III!B42&amp;", ","")&amp;IF((XXX_III!C43="DD")*(XXX_III!E43&lt;&gt;0),XXX_III!B43&amp;", ","")&amp;IF((XXX_III!C44="DD")*(XXX_III!E44&lt;&gt;0),XXX_III!B44&amp;", ","")&amp;IF((XXX_III!C45="DD")*(XXX_III!E45&lt;&gt;0),XXX_III!B45&amp;", ","")&amp;IF((XXX_III!C46="DD")*(XXX_III!E46&lt;&gt;0),XXX_III!B46&amp;", ","")&amp;IF((XXX_III!C47="DD")*(XXX_III!E47&lt;&gt;0),XXX_III!B47&amp;", ","")&amp;IF((XXX_III!C48="DD")*(XXX_III!E48&lt;&gt;0),XXX_III!B48&amp;", ","")&amp;IF((XXX_III!C49="DD")*(XXX_III!E49&lt;&gt;0),XXX_III!B49&amp;", ","")&amp;IF((XXX_III!C50="DD")*(XXX_III!E50&lt;&gt;0),XXX_III!B50&amp;", ","")&amp;IF((XXX_III!C51="DD")*(XXX_III!E51&lt;&gt;0),XXX_III!B55&amp;", ","")&amp;IF((XXX_III!C52="DD")*(XXX_III!E52&lt;&gt;0),XXX_III!B52&amp;", ","")&amp;IF((XXX_III!C53="DD")*(XXX_III!E53&lt;&gt;0),XXX_III!B53&amp;", ","")&amp;IF((XXX_III!C54="DD")*(XXX_III!E54&lt;&gt;0),XXX_III!B54&amp;", ","")&amp;IF((XXX_III!C55="DD")*(XXX_III!E55&lt;&gt;0),XXX_III!B55&amp;", ","")&amp;IF((XXX_III!C56="DD")*(XXX_III!E56&lt;&gt;0),XXX_III!B56&amp;", ","")</f>
        <v xml:space="preserve">D10LLAL563, D10LLAL564, D10LLAL567, D10LLAL569, D10LLAL571, D10LLAL572, </v>
      </c>
      <c r="C78" s="352">
        <f>IF(XXX_III!F7&lt;&gt;0,XXX_III!F7*(SUMIFS(XXX_III!F12:F56,XXX_III!C12:C56,"=DD",XXX_III!E12:E56,"=1",XXX_III!D12:D56,"&lt;&gt;DF")+SUMIFS(XXX_III!G12:G56,XXX_III!C12:C56,"=DD",XXX_III!E12:E56,"=1",XXX_III!D12:D56,"&lt;&gt;DF")+SUMIFS(XXX_III!H12:H56,XXX_III!C12:C56,"=DD",XXX_III!E12:E56,"=1",XXX_III!D12:D56,"&lt;&gt;DF")+SUMIFS(XXX_III!I12:I56,XXX_III!C12:C56,"=DD",XXX_III!E12:E56,"=1",XXX_III!D12:D56,"&lt;&gt;DF")),14*(SUMIFS(XXX_III!F12:F56,XXX_III!C12:C56,"=DD",XXX_III!E12:E56,"=1",XXX_III!D12:D56,"&lt;&gt;DF")+SUMIFS(XXX_III!G12:G56,XXX_III!C12:C56,"=DD",XXX_III!E12:E56,"=1",XXX_III!D12:D56,"&lt;&gt;DF")+SUMIFS(XXX_III!H12:H56,XXX_III!C12:C56,"=DD",XXX_III!E12:E56,"=1",XXX_III!D12:D56,"&lt;&gt;DF")+SUMIFS(XXX_III!I12:I56,XXX_III!C12:C56,"=DD",XXX_III!E12:E56,"=1",XXX_III!D12:D56,"&lt;&gt;DF")))+IF(XXX_III!L7&lt;&gt;0,XXX_III!L7*(SUMIFS(XXX_III!L12:L56,XXX_III!C12:C56,"=DD",XXX_III!E12:E56,"=1",XXX_III!D12:D56,"&lt;&gt;DF")+SUMIFS(XXX_III!M12:M56,XXX_III!C12:C56,"=DD",XXX_III!E12:E56,"=1",XXX_III!D12:D56,"&lt;&gt;DF")+SUMIFS(XXX_III!N12:N56,XXX_III!C12:C56,"=DD",XXX_III!E12:E56,"=1",XXX_III!D12:D56,"&lt;&gt;DF")+SUMIFS(XXX_III!O12:O56,XXX_III!C12:C56,"=DD",XXX_III!E12:E56,"=1",XXX_III!D12:D56,"&lt;&gt;DF")),14*(SUMIFS(XXX_III!L12:L56,XXX_III!C12:C56,"=DD",XXX_III!E12:E56,"=1",XXX_III!D12:D56,"&lt;&gt;DF")+SUMIFS(XXX_III!M12:M56,XXX_III!C12:C56,"=DD",XXX_III!E12:E56,"=1",XXX_III!D12:D56,"&lt;&gt;DF")+SUMIFS(XXX_III!N12:N56,XXX_III!C12:C56,"=DD",XXX_III!E12:E56,"=1",XXX_III!D12:D56,"&lt;&gt;DF")+SUMIFS(XXX_III!O12:O56,XXX_III!C12:C56,"=DD",XXX_III!E12:E56,"=1",XXX_III!D12:D56,"&lt;&gt;DF")))+IF(XXX_III!F7&lt;&gt;0,XXX_III!F7*(SUMIFS(XXX_III!I12:I56,XXX_III!C12:C56,"=DD",XXX_III!E12:E56,"=2",XXX_III!D12:D56,"=DO")),14*(SUMIFS(XXX_III!I12:I56,XXX_III!C12:C56,"=DD",XXX_III!E12:E56,"=2",XXX_III!D12:D56,"=DO")))+IF(XXX_III!L7&lt;&gt;0,XXX_III!L7*(SUMIFS(XXX_III!O12:O56,XXX_III!C12:C56,"=DD",XXX_III!E12:E56,"=2",XXX_III!D12:D56,"=DO")),14*(SUMIFS(XXX_III!O12:O56,XXX_III!C12:C56,"=DD",XXX_III!E12:E56,"=2",XXX_III!D12:D56,"=DO")))</f>
        <v>175</v>
      </c>
      <c r="D78" s="217"/>
      <c r="E78" s="218"/>
      <c r="F78" s="219"/>
      <c r="G78" s="184"/>
      <c r="H78" s="185"/>
    </row>
    <row r="79" spans="1:9">
      <c r="A79" s="182" t="s">
        <v>48</v>
      </c>
      <c r="B79" s="282" t="str">
        <f>IF((XXX_III!C12="DS")*(XXX_III!E12&lt;&gt;0),XXX_III!B12&amp;", ","")&amp;IF((XXX_III!C13="DS")*(XXX_III!E13&lt;&gt;0),XXX_III!B13&amp;", ","")&amp;IF((XXX_III!C14="DS")*(XXX_III!E14&lt;&gt;0),XXX_III!B14&amp;", ","")&amp;IF((XXX_III!C15="DS")*(XXX_III!E15&lt;&gt;0),XXX_III!B15&amp;", ","")&amp;IF((XXX_III!C16="DS")*(XXX_III!E16&lt;&gt;0),XXX_III!B16&amp;", ","")&amp;IF((XXX_III!C17="DS")*(XXX_III!E17&lt;&gt;0),XXX_III!B17&amp;", ","")&amp;IF((XXX_III!C18="DS")*(XXX_III!E18&lt;&gt;0),XXX_III!B18&amp;", ","")&amp;IF((XXX_III!C19="DS")*(XXX_III!E19&lt;&gt;0),XXX_III!B19&amp;", ","")&amp;IF((XXX_III!C20="DS")*(XXX_III!E20&lt;&gt;0),XXX_III!B20&amp;", ","")&amp;IF((XXX_III!C21="DS")*(XXX_III!E21&lt;&gt;0),XXX_III!B21&amp;", ","")&amp;IF((XXX_III!C22="DS")*(XXX_III!E22&lt;&gt;0),XXX_III!B22&amp;", ","")&amp;IF((XXX_III!C23="DS")*(XXX_III!E23&lt;&gt;0),XXX_III!B23&amp;", ","")&amp;IF((XXX_III!C32="DS")*(XXX_III!E32&lt;&gt;0),XXX_III!B32&amp;", ","")&amp;IF((XXX_III!C33="DS")*(XXX_III!E33&lt;&gt;0),XXX_III!B33&amp;", ","")&amp;IF((XXX_III!C34="DS")*(XXX_III!E34&lt;&gt;0),XXX_III!B34&amp;", ","")&amp;IF((XXX_III!C35="DS")*(XXX_III!E35&lt;&gt;0),XXX_III!B35&amp;", ","")&amp;IF((XXX_III!C36="DS")*(XXX_III!E36&lt;&gt;0),XXX_III!B36&amp;", ","")&amp;IF((XXX_III!C37="DS")*(XXX_III!E37&lt;&gt;0),XXX_III!B37&amp;", ","")&amp;IF((XXX_III!C38="DS")*(XXX_III!E38&lt;&gt;0),XXX_III!B38&amp;", ","")&amp;IF((XXX_III!C39="DS")*(XXX_III!E39&lt;&gt;0),XXX_III!B39&amp;", ","")&amp;IF((XXX_III!C40="DS")*(XXX_III!E40&lt;&gt;0),XXX_III!B40&amp;", ","")&amp;IF((XXX_III!C41="DS")*(XXX_III!E41&lt;&gt;0),XXX_III!B41&amp;", ","")&amp;IF((XXX_III!C42="DS")*(XXX_III!E42&lt;&gt;0),XXX_III!B42&amp;", ","")&amp;IF((XXX_III!C43="DS")*(XXX_III!E43&lt;&gt;0),XXX_III!B43&amp;", ","")&amp;IF((XXX_III!C44="DS")*(XXX_III!E44&lt;&gt;0),XXX_III!B44&amp;", ","")&amp;IF((XXX_III!C45="DS")*(XXX_III!E45&lt;&gt;0),XXX_III!B45&amp;", ","")&amp;IF((XXX_III!C46="DS")*(XXX_III!E46&lt;&gt;0),XXX_III!B46&amp;", ","")&amp;IF((XXX_III!C47="DS")*(XXX_III!E47&lt;&gt;0),XXX_III!B47&amp;", ","")&amp;IF((XXX_III!C48="DS")*(XXX_III!E48&lt;&gt;0),XXX_III!B48&amp;", ","")&amp;IF((XXX_III!C49="DS")*(XXX_III!E49&lt;&gt;0),XXX_III!B49&amp;", ","")&amp;IF((XXX_III!C50="DS")*(XXX_III!E50&lt;&gt;0),XXX_III!B50&amp;", ","")&amp;IF((XXX_III!C51="DS")*(XXX_III!E51&lt;&gt;0),XXX_III!B55&amp;", ","")&amp;IF((XXX_III!C52="DS")*(XXX_III!E52&lt;&gt;0),XXX_III!B52&amp;", ","")&amp;IF((XXX_III!C53="DS")*(XXX_III!E53&lt;&gt;0),XXX_III!B53&amp;", ","")&amp;IF((XXX_III!C54="DS")*(XXX_III!E54&lt;&gt;0),XXX_III!B54&amp;", ","")&amp;IF((XXX_III!C55="DS")*(XXX_III!E55&lt;&gt;0),XXX_III!B55&amp;", ","")&amp;IF((XXX_III!C56="DS")*(XXX_III!E56&lt;&gt;0),XXX_III!B56&amp;", ","")</f>
        <v xml:space="preserve">D10LLAL565, D10LLAL566, D10LLAL568, D10LLAL570, D10LLAL575, D10LLAL577, , </v>
      </c>
      <c r="C79" s="352">
        <f>IF(XXX_III!F7&lt;&gt;0,XXX_III!F7*(SUMIFS(XXX_III!F12:F56,XXX_III!C12:C56,"=DS",XXX_III!E12:E56,"=1",XXX_III!D12:D56,"&lt;&gt;DF")+SUMIFS(XXX_III!G12:G56,XXX_III!C12:C56,"=DS",XXX_III!E12:E56,"=1",XXX_III!D12:D56,"&lt;&gt;DF")+SUMIFS(XXX_III!H12:H56,XXX_III!C12:C56,"=DS",XXX_III!E12:E56,"=1",XXX_III!D12:D56,"&lt;&gt;DF")+SUMIFS(XXX_III!I12:I56,XXX_III!C12:C56,"=DS",XXX_III!E12:E56,"=1",XXX_III!D12:D56,"&lt;&gt;DF")),14*(SUMIFS(XXX_III!F12:F56,XXX_III!C12:C56,"=DS",XXX_III!E12:E56,"=1",XXX_III!D12:D56,"&lt;&gt;DF")+SUMIFS(XXX_III!G12:G56,XXX_III!C12:C56,"=DS",XXX_III!E12:E56,"=1",XXX_III!D12:D56,"&lt;&gt;DF")+SUMIFS(XXX_III!H12:H56,XXX_III!C12:C56,"=DS",XXX_III!E12:E56,"=1",XXX_III!D12:D56,"&lt;&gt;DF")+SUMIFS(XXX_III!I12:I56,XXX_III!C12:C56,"=DS",XXX_III!E12:E56,"=1",XXX_III!D12:D56,"&lt;&gt;DF")))+IF(XXX_III!L7&lt;&gt;0,XXX_III!L7*(SUMIFS(XXX_III!L12:L56,XXX_III!C12:C56,"=DS",XXX_III!E12:E56,"=1",XXX_III!D12:D56,"&lt;&gt;DF")+SUMIFS(XXX_III!M12:M56,XXX_III!C12:C56,"=DS",XXX_III!E12:E56,"=1",XXX_III!D12:D56,"&lt;&gt;DF")+SUMIFS(XXX_III!N12:N56,XXX_III!C12:C56,"=DS",XXX_III!E12:E56,"=1",XXX_III!D12:D56,"&lt;&gt;DF")+SUMIFS(XXX_III!O12:O56,XXX_III!C12:C56,"=DS",XXX_III!E12:E56,"=1",XXX_III!D12:D56,"&lt;&gt;DF")),14*(SUMIFS(XXX_III!L12:L56,XXX_III!C12:C56,"=DS",XXX_III!E12:E56,"=1",XXX_III!D12:D56,"&lt;&gt;DF")+SUMIFS(XXX_III!M12:M56,XXX_III!C12:C56,"=DS",XXX_III!E12:E56,"=1",XXX_III!D12:D56,"&lt;&gt;DF")+SUMIFS(XXX_III!N12:N56,XXX_III!C12:C56,"=DS",XXX_III!E12:E56,"=1",XXX_III!D12:D56,"&lt;&gt;DF")+SUMIFS(XXX_III!O12:O56,XXX_III!C12:C56,"=DS",XXX_III!E12:E56,"=1",XXX_III!D12:D56,"&lt;&gt;DF")))+IF(XXX_III!F7&lt;&gt;0,XXX_III!F7*(SUMIFS(XXX_III!I12:I56,XXX_III!C12:C56,"=DS",XXX_III!E12:E56,"=2",XXX_III!D12:D56,"=DO")),14*(SUMIFS(XXX_III!I12:I56,XXX_III!C12:C56,"=DS",XXX_III!E12:E56,"=2",XXX_III!D12:D56,"=DO")))+IF(XXX_III!L7&lt;&gt;0,XXX_III!L7*(SUMIFS(XXX_III!O12:O56,XXX_III!C12:C56,"=DS",XXX_III!E12:E56,"=2",XXX_III!D12:D56,"=DO")),14*(SUMIFS(XXX_III!O12:O56,XXX_III!C12:C56,"=DS",XXX_III!E12:E56,"=2",XXX_III!D12:D56,"=DO")))</f>
        <v>301</v>
      </c>
      <c r="D79" s="217"/>
      <c r="E79" s="218"/>
      <c r="F79" s="219"/>
      <c r="G79" s="184"/>
      <c r="H79" s="185"/>
      <c r="I79" s="187"/>
    </row>
    <row r="80" spans="1:9" ht="15.75" thickBot="1">
      <c r="A80" s="190" t="s">
        <v>49</v>
      </c>
      <c r="B80" s="283" t="str">
        <f>IF((XXX_III!C12="DC")*(XXX_III!E12&lt;&gt;0),XXX_III!B12&amp;", ","")&amp;IF((XXX_III!C13="DC")*(XXX_III!E13&lt;&gt;0),XXX_III!B13&amp;", ","")&amp;IF((XXX_III!C14="DC")*(XXX_III!E14&lt;&gt;0),XXX_III!B14&amp;", ","")&amp;IF((XXX_III!C15="DC")*(XXX_III!E15&lt;&gt;0),XXX_III!B15&amp;", ","")&amp;IF((XXX_III!C16="DC")*(XXX_III!E16&lt;&gt;0),XXX_III!B16&amp;", ","")&amp;IF((XXX_III!C17="DC")*(XXX_III!E17&lt;&gt;0),XXX_III!B17&amp;", ","")&amp;IF((XXX_III!C18="DC")*(XXX_III!E18&lt;&gt;0),XXX_III!B18&amp;", ","")&amp;IF((XXX_III!C19="DC")*(XXX_III!E19&lt;&gt;0),XXX_III!B19&amp;", ","")&amp;IF((XXX_III!C20="DC")*(XXX_III!E20&lt;&gt;0),XXX_III!B20&amp;", ","")&amp;IF((XXX_III!C21="DC")*(XXX_III!E21&lt;&gt;0),XXX_III!B21&amp;", ","")&amp;IF((XXX_III!C22="DC")*(XXX_III!E22&lt;&gt;0),XXX_III!B22&amp;", ","")&amp;IF((XXX_III!C23="DC")*(XXX_III!E23&lt;&gt;0),XXX_III!B23&amp;", ","")&amp;IF((XXX_III!C32="DC")*(XXX_III!E32&lt;&gt;0),XXX_III!B32&amp;", ","")&amp;IF((XXX_III!C33="DC")*(XXX_III!E33&lt;&gt;0),XXX_III!B33&amp;", ","")&amp;IF((XXX_III!C34="DC")*(XXX_III!E34&lt;&gt;0),XXX_III!B34&amp;", ","")&amp;IF((XXX_III!C35="DC")*(XXX_III!E35&lt;&gt;0),XXX_III!B35&amp;", ","")&amp;IF((XXX_III!C36="DC")*(XXX_III!E36&lt;&gt;0),XXX_III!B36&amp;", ","")&amp;IF((XXX_III!C37="DC")*(XXX_III!E37&lt;&gt;0),XXX_III!B37&amp;", ","")&amp;IF((XXX_III!C38="DC")*(XXX_III!E38&lt;&gt;0),XXX_III!B38&amp;", ","")&amp;IF((XXX_III!C39="DC")*(XXX_III!E39&lt;&gt;0),XXX_III!B39&amp;", ","")&amp;IF((XXX_III!C40="DC")*(XXX_III!E40&lt;&gt;0),XXX_III!B40&amp;", ","")&amp;IF((XXX_III!C41="DC")*(XXX_III!E41&lt;&gt;0),XXX_III!B41&amp;", ","")&amp;IF((XXX_III!C42="DC")*(XXX_III!E42&lt;&gt;0),XXX_III!B42&amp;", ","")&amp;IF((XXX_III!C43="DC")*(XXX_III!E43&lt;&gt;0),XXX_III!B43&amp;", ","")&amp;IF((XXX_III!C44="DC")*(XXX_III!E44&lt;&gt;0),XXX_III!B44&amp;", ","")&amp;IF((XXX_III!C45="DC")*(XXX_III!E45&lt;&gt;0),XXX_III!B45&amp;", ","")&amp;IF((XXX_III!C46="DC")*(XXX_III!E46&lt;&gt;0),XXX_III!B46&amp;", ","")&amp;IF((XXX_III!C47="DC")*(XXX_III!E47&lt;&gt;0),XXX_III!B47&amp;", ","")&amp;IF((XXX_III!C48="DC")*(XXX_III!E48&lt;&gt;0),XXX_III!B48&amp;", ","")&amp;IF((XXX_III!C49="DC")*(XXX_III!E49&lt;&gt;0),XXX_III!B49&amp;", ","")&amp;IF((XXX_III!C50="DC")*(XXX_III!E50&lt;&gt;0),XXX_III!B50&amp;", ","")&amp;IF((XXX_III!C51="DC")*(XXX_III!E51&lt;&gt;0),XXX_III!B55&amp;", ","")&amp;IF((XXX_III!C52="DC")*(XXX_III!E52&lt;&gt;0),XXX_III!B52&amp;", ","")&amp;IF((XXX_III!C53="DC")*(XXX_III!E53&lt;&gt;0),XXX_III!B53&amp;", ","")&amp;IF((XXX_III!C54="DC")*(XXX_III!E54&lt;&gt;0),XXX_III!B54&amp;", ","")&amp;IF((XXX_III!C55="DC")*(XXX_III!E55&lt;&gt;0),XXX_III!B55&amp;", ","")&amp;IF((XXX_III!C56="DC")*(XXX_III!E56&lt;&gt;0),XXX_III!B56&amp;", ","")</f>
        <v xml:space="preserve">D10LLAL576, </v>
      </c>
      <c r="C80" s="353">
        <f>IF(XXX_III!F7&lt;&gt;0,XXX_III!F7*(SUMIFS(XXX_III!F12:F56,XXX_III!C12:C56,"=DC",XXX_III!E12:E56,"=1",XXX_III!D12:D56,"&lt;&gt;DF")+SUMIFS(XXX_III!G12:G56,XXX_III!C12:C56,"=DC",XXX_III!E12:E56,"=1",XXX_III!D12:D56,"&lt;&gt;DF")+SUMIFS(XXX_III!H12:H56,XXX_III!C12:C56,"=DC",XXX_III!E12:E56,"=1",XXX_III!D12:D56,"&lt;&gt;DF")+SUMIFS(XXX_III!I12:I56,XXX_III!C12:C56,"=DC",XXX_III!E12:E56,"=1",XXX_III!D12:D56,"&lt;&gt;DF")),14*(SUMIFS(XXX_III!F12:F56,XXX_III!C12:C56,"=DC",XXX_III!E12:E56,"=1",XXX_III!D12:D56,"&lt;&gt;DF")+SUMIFS(XXX_III!G12:G56,XXX_III!C12:C56,"=DC",XXX_III!E12:E56,"=1",XXX_III!D12:D56,"&lt;&gt;DF")+SUMIFS(XXX_III!H12:H56,XXX_III!C12:C56,"=DC",XXX_III!E12:E56,"=1",XXX_III!D12:D56,"&lt;&gt;DF")+SUMIFS(XXX_III!I12:I56,XXX_III!C12:C56,"=DC",XXX_III!E12:E56,"=1",XXX_III!D12:D56,"&lt;&gt;DF")))+IF(XXX_III!L7&lt;&gt;0,XXX_III!L7*(SUMIFS(XXX_III!L12:L56,XXX_III!C12:C56,"=DC",XXX_III!E12:E56,"=1",XXX_III!D12:D56,"&lt;&gt;DF")+SUMIFS(XXX_III!M12:M56,XXX_III!C12:C56,"=DC",XXX_III!E12:E56,"=1",XXX_III!D12:D56,"&lt;&gt;DF")+SUMIFS(XXX_III!N12:N56,XXX_III!C12:C56,"=DC",XXX_III!E12:E56,"=1",XXX_III!D12:D56,"&lt;&gt;DF")+SUMIFS(XXX_III!O12:O56,XXX_III!C12:C56,"=DC",XXX_III!E12:E56,"=1",XXX_III!D12:D56,"&lt;&gt;DF")),14*(SUMIFS(XXX_III!L12:L56,XXX_III!C12:C56,"=DC",XXX_III!E12:E56,"=1",XXX_III!D12:D56,"&lt;&gt;DF")+SUMIFS(XXX_III!M12:M56,XXX_III!C12:C56,"=DC",XXX_III!E12:E56,"=1",XXX_III!D12:D56,"&lt;&gt;DF")+SUMIFS(XXX_III!N12:N56,XXX_III!C12:C56,"=DC",XXX_III!E12:E56,"=1",XXX_III!D12:D56,"&lt;&gt;DF")+SUMIFS(XXX_III!O12:O56,XXX_III!C12:C56,"=DC",XXX_III!E12:E56,"=1",XXX_III!D12:D56,"&lt;&gt;DF")))+IF(XXX_III!F7&lt;&gt;0,XXX_III!F7*(SUMIFS(XXX_III!I12:I56,XXX_III!C12:C56,"=DC",XXX_III!E12:E56,"=2",XXX_III!D12:D56,"=DO")),14*(SUMIFS(XXX_III!I12:I56,XXX_III!C12:C56,"=DC",XXX_III!E12:E56,"=2",XXX_III!D12:D56,"=DO")))+IF(XXX_III!L7&lt;&gt;0,XXX_III!L7*(SUMIFS(XXX_III!O12:O56,XXX_III!C12:C56,"=DC",XXX_III!E12:E56,"=2",XXX_III!D12:D56,"=DO")),14*(SUMIFS(XXX_III!O12:O56,XXX_III!C12:C56,"=DC",XXX_III!E12:E56,"=2",XXX_III!D12:D56,"=DO")))</f>
        <v>0</v>
      </c>
      <c r="D80" s="220"/>
      <c r="E80" s="221"/>
      <c r="F80" s="222"/>
      <c r="G80" s="191"/>
      <c r="H80" s="192"/>
    </row>
    <row r="81" spans="1:9" ht="15.75" hidden="1" thickBot="1">
      <c r="A81" s="295"/>
      <c r="B81" s="283"/>
      <c r="C81" s="318"/>
      <c r="D81" s="220"/>
      <c r="E81" s="221"/>
      <c r="F81" s="222"/>
      <c r="G81" s="225"/>
      <c r="H81" s="226"/>
    </row>
    <row r="82" spans="1:9">
      <c r="C82" s="286">
        <f>SUM(C77:C81)</f>
        <v>532</v>
      </c>
    </row>
    <row r="83" spans="1:9" ht="15.75" thickBot="1">
      <c r="A83" s="171" t="s">
        <v>53</v>
      </c>
      <c r="D83" s="172"/>
      <c r="E83" s="172"/>
      <c r="F83" s="172"/>
      <c r="G83" s="172"/>
      <c r="H83" s="172"/>
    </row>
    <row r="84" spans="1:9" ht="15.75" thickBot="1">
      <c r="A84" s="174" t="s">
        <v>18</v>
      </c>
      <c r="B84" s="280" t="s">
        <v>17</v>
      </c>
      <c r="C84" s="287" t="s">
        <v>20</v>
      </c>
      <c r="D84" s="174" t="s">
        <v>16</v>
      </c>
      <c r="E84" s="618" t="s">
        <v>22</v>
      </c>
      <c r="F84" s="619"/>
      <c r="G84" s="620" t="s">
        <v>21</v>
      </c>
      <c r="H84" s="621"/>
    </row>
    <row r="85" spans="1:9" ht="45">
      <c r="A85" s="328" t="s">
        <v>51</v>
      </c>
      <c r="B85" s="281" t="str">
        <f>IF((XXX_III!D12="DO")*(XXX_III!E12&lt;&gt;0),XXX_III!B12&amp;", ","")&amp;IF((XXX_III!D13="DO")*(XXX_III!E13&lt;&gt;0),XXX_III!B13&amp;", ","")&amp;IF((XXX_III!D14="DO")*(XXX_III!E14&lt;&gt;0),XXX_III!B14&amp;", ","")&amp;IF((XXX_III!D15="DO")*(XXX_III!E15&lt;&gt;0),XXX_III!B15&amp;", ","")&amp;IF((XXX_III!D16="DO")*(XXX_III!E16&lt;&gt;0),XXX_III!B16&amp;", ","")&amp;IF((XXX_III!D17="DO")*(XXX_III!E17&lt;&gt;0),XXX_III!B17&amp;", ","")&amp;IF((XXX_III!D18="DO")*(XXX_III!E18&lt;&gt;0),XXX_III!B18&amp;", ","")&amp;IF((XXX_III!D19="DO")*(XXX_III!E19&lt;&gt;0),XXX_III!B19&amp;", ","")&amp;IF((XXX_III!D20="DO")*(XXX_III!E20&lt;&gt;0),XXX_III!B20&amp;", ","")&amp;IF((XXX_III!D21="DO")*(XXX_III!E21&lt;&gt;0),XXX_III!B21&amp;", ","")&amp;IF((XXX_III!D22="DO")*(XXX_III!E22&lt;&gt;0),XXX_III!B22&amp;", ","")&amp;IF((XXX_III!D23="DO")*(XXX_III!E23&lt;&gt;0),XXX_III!B23&amp;", ","")&amp;IF((XXX_III!D32="DO")*(XXX_III!E32&lt;&gt;0),XXX_III!B32&amp;", ","")&amp;IF((XXX_III!D33="DO")*(XXX_III!E33&lt;&gt;0),XXX_III!B33&amp;", ","")&amp;IF((XXX_III!D34="DO")*(XXX_III!E34&lt;&gt;0),XXX_III!B34&amp;", ","")&amp;IF((XXX_III!D35="DO")*(XXX_III!E35&lt;&gt;0),XXX_III!B35&amp;", ","")&amp;IF((XXX_III!D36="DO")*(XXX_III!E36&lt;&gt;0),XXX_III!B36&amp;", ","")&amp;IF((XXX_III!D37="DO")*(XXX_III!E37&lt;&gt;0),XXX_III!B37&amp;", ","")&amp;IF((XXX_III!D38="DO")*(XXX_III!E38&lt;&gt;0),XXX_III!B38&amp;", ","")&amp;IF((XXX_III!D39="DO")*(XXX_III!E39&lt;&gt;0),XXX_III!B39&amp;", ","")&amp;IF((XXX_III!D40="DO")*(XXX_III!E40&lt;&gt;0),XXX_III!B40&amp;", ","")&amp;IF((XXX_III!D41="DO")*(XXX_III!E41&lt;&gt;0),XXX_III!B41&amp;", ","")&amp;IF((XXX_III!D42="DO")*(XXX_III!E42&lt;&gt;0),XXX_III!B42&amp;", ","")&amp;IF((XXX_III!D43="DO")*(XXX_III!E43&lt;&gt;0),XXX_III!B43&amp;", ","")&amp;IF((XXX_III!D44="DO")*(XXX_III!E44&lt;&gt;0),XXX_III!B44&amp;", ","")&amp;IF((XXX_III!D45="DO")*(XXX_III!E45&lt;&gt;0),XXX_III!B45&amp;", ","")&amp;IF((XXX_III!D46="DO")*(XXX_III!E46&lt;&gt;0),XXX_III!B46&amp;", ","")&amp;IF((XXX_III!D47="DO")*(XXX_III!E47&lt;&gt;0),XXX_III!B47&amp;", ","")&amp;IF((XXX_III!D48="DO")*(XXX_III!E48&lt;&gt;0),XXX_III!B48&amp;", ","")&amp;IF((XXX_III!D49="DO")*(XXX_III!E49&lt;&gt;0),XXX_III!B49&amp;", ","")&amp;IF((XXX_III!D50="DO")*(XXX_III!E50&lt;&gt;0),XXX_III!B50&amp;", ","")&amp;IF((XXX_III!D51="DO")*(XXX_III!E51&lt;&gt;0),XXX_III!B51&amp;", ","")&amp;IF((XXX_III!D52="DO")*(XXX_III!E52&lt;&gt;0),XXX_III!B52&amp;", ","")&amp;IF((XXX_III!D53="DO")*(XXX_III!E53&lt;&gt;0),XXX_III!B53&amp;", ","")&amp;IF((XXX_III!D54="DO")*(XXX_III!E54&lt;&gt;0),XXX_III!B54&amp;", ","")&amp;IF((XXX_III!D55="DO")*(XXX_III!E55&lt;&gt;0),XXX_III!B55&amp;", ","")&amp;IF((XXX_III!D56="DO")*(XXX_III!E56&lt;&gt;0),XXX_III!B56&amp;", ","")</f>
        <v xml:space="preserve">D10LLAL561, D10LLAL562, D10LLAL563, D10LLAL564, D10LLAL565, D10LLAL566, D10LLAL567, D10LLAL568, D10LLAL569, D10LLAL570, </v>
      </c>
      <c r="C85" s="293">
        <f>IF(XXX_III!F7&lt;&gt;0,XXX_III!F7*(SUMIFS(XXX_III!F12:F56,XXX_III!D12:D56,"=DO",XXX_III!E12:E56,"&lt;&gt;0")+SUMIFS(XXX_III!G12:G56,XXX_III!D12:D56,"=DO",XXX_III!E12:E56,"&lt;&gt;0")+SUMIFS(XXX_III!H12:H56,XXX_III!D12:D56,"=DO",XXX_III!E12:E56,"&lt;&gt;0")+SUMIFS(XXX_III!I12:I56,XXX_III!D12:D56,"=DO",XXX_III!E12:E56,"&lt;&gt;0")),14*(SUMIFS(XXX_III!F12:F56,XXX_III!D12:D56,"=DO",XXX_III!E12:E56,"&lt;&gt;0")+SUMIFS(XXX_III!G12:G56,XXX_III!D12:D56,"=DO",XXX_III!E12:E56,"&lt;&gt;0")+SUMIFS(XXX_III!H12:H56,XXX_III!D12:D56,"=DO",XXX_III!E12:E56,"&lt;&gt;0")+SUMIFS(XXX_III!I12:I56,XXX_III!D12:D56,"=DO",XXX_III!E12:E56,"&lt;&gt;0")))+IF(XXX_III!L7&lt;&gt;0,XXX_III!L7*(SUMIFS(XXX_III!L12:L56,XXX_III!D12:D56,"=DO",XXX_III!E12:E56,"&lt;&gt;0")+SUMIFS(XXX_III!M12:M56,XXX_III!D12:D56,"=DO",XXX_III!E12:E56,"&lt;&gt;0")+SUMIFS(XXX_III!N12:N56,XXX_III!D12:D56,"=DO",XXX_III!E12:E56,"&lt;&gt;0")+SUMIFS(XXX_III!O12:O56,XXX_III!D12:D56,"=DO",XXX_III!E12:E56,"&lt;&gt;0")),14*(SUMIFS(XXX_III!L12:L56,XXX_III!D12:D56,"=DO",XXX_III!E12:E56,"&lt;&gt;0")+SUMIFS(XXX_III!M12:M56,XXX_III!D12:D56,"=DO",XXX_III!E12:E56,"&lt;&gt;0")+SUMIFS(XXX_III!N12:N56,XXX_III!D12:D56,"=DO",XXX_III!E12:E56,"&lt;&gt;0")+SUMIFS(XXX_III!O12:O56,XXX_III!D12:D56,"=DO",XXX_III!E12:E56,"&lt;&gt;0")))</f>
        <v>504</v>
      </c>
      <c r="D85" s="213"/>
      <c r="E85" s="214"/>
      <c r="F85" s="215"/>
      <c r="G85" s="179"/>
      <c r="H85" s="180"/>
      <c r="I85" s="187"/>
    </row>
    <row r="86" spans="1:9">
      <c r="A86" s="329" t="s">
        <v>52</v>
      </c>
      <c r="B86" s="282" t="str">
        <f>IF((XXX_III!D12="DA")*(XXX_III!E12&lt;&gt;0),XXX_III!B12&amp;", ","")&amp;IF((XXX_III!D13="DA")*(XXX_III!E13&lt;&gt;0),XXX_III!B13&amp;", ","")&amp;IF((XXX_III!D14="DA")*(XXX_III!E14&lt;&gt;0),XXX_III!B14&amp;", ","")&amp;IF((XXX_III!D15="DA")*(XXX_III!E15&lt;&gt;0),XXX_III!B15&amp;", ","")&amp;IF((XXX_III!D16="DA")*(XXX_III!E16&lt;&gt;0),XXX_III!B16&amp;", ","")&amp;IF((XXX_III!D17="DA")*(XXX_III!E17&lt;&gt;0),XXX_III!B17&amp;", ","")&amp;IF((XXX_III!D18="DA")*(XXX_III!E18&lt;&gt;0),XXX_III!B18&amp;", ","")&amp;IF((XXX_III!D19="DA")*(XXX_III!E19&lt;&gt;0),XXX_III!B19&amp;", ","")&amp;IF((XXX_III!D20="DA")*(XXX_III!E20&lt;&gt;0),XXX_III!B20&amp;", ","")&amp;IF((XXX_III!D21="DA")*(XXX_III!E21&lt;&gt;0),XXX_III!B21&amp;", ","")&amp;IF((XXX_III!D22="DA")*(XXX_III!E22&lt;&gt;0),XXX_III!B22&amp;", ","")&amp;IF((XXX_III!D23="DA")*(XXX_III!E23&lt;&gt;0),XXX_III!B23&amp;", ","")&amp;IF((XXX_III!D32="DA")*(XXX_III!E32&lt;&gt;0),XXX_III!B32&amp;", ","")&amp;IF((XXX_III!D33="DA")*(XXX_III!E33&lt;&gt;0),XXX_III!B33&amp;", ","")&amp;IF((XXX_III!D34="DA")*(XXX_III!E34&lt;&gt;0),XXX_III!B34&amp;", ","")&amp;IF((XXX_III!D35="DA")*(XXX_III!E35&lt;&gt;0),XXX_III!B35&amp;", ","")&amp;IF((XXX_III!D36="DA")*(XXX_III!E36&lt;&gt;0),XXX_III!B36&amp;", ","")&amp;IF((XXX_III!D37="DA")*(XXX_III!E37&lt;&gt;0),XXX_III!B37&amp;", ","")&amp;IF((XXX_III!D38="DA")*(XXX_III!E38&lt;&gt;0),XXX_III!B38&amp;", ","")&amp;IF((XXX_III!D39="DA")*(XXX_III!E39&lt;&gt;0),XXX_III!B39&amp;", ","")&amp;IF((XXX_III!D40="DA")*(XXX_III!E40&lt;&gt;0),XXX_III!B40&amp;", ","")&amp;IF((XXX_III!D41="DA")*(XXX_III!E41&lt;&gt;0),XXX_III!B41&amp;", ","")&amp;IF((XXX_III!D42="DA")*(XXX_III!E42&lt;&gt;0),XXX_III!B42&amp;", ","")&amp;IF((XXX_III!D43="DA")*(XXX_III!E43&lt;&gt;0),XXX_III!B43&amp;", ","")&amp;IF((XXX_III!D44="DA")*(XXX_III!E44&lt;&gt;0),XXX_III!B44&amp;", ","")&amp;IF((XXX_III!D45="DA")*(XXX_III!E45&lt;&gt;0),XXX_III!B45&amp;", ","")&amp;IF((XXX_III!D46="DA")*(XXX_III!E46&lt;&gt;0),XXX_III!B46&amp;", ","")&amp;IF((XXX_III!D47="DA")*(XXX_III!E47&lt;&gt;0),XXX_III!B47&amp;", ","")&amp;IF((XXX_III!D48="DA")*(XXX_III!E48&lt;&gt;0),XXX_III!B48&amp;", ","")&amp;IF((XXX_III!D49="DA")*(XXX_III!E49&lt;&gt;0),XXX_III!B49&amp;", ","")&amp;IF((XXX_III!D50="DA")*(XXX_III!E50&lt;&gt;0),XXX_III!B50&amp;", ","")&amp;IF((XXX_III!D51="DA")*(XXX_III!E51&lt;&gt;0),XXX_III!B51&amp;", ","")&amp;IF((XXX_III!D52="DA")*(XXX_III!E52&lt;&gt;0),XXX_III!B52&amp;", ","")&amp;IF((XXX_III!D53="DA")*(XXX_III!E53&lt;&gt;0),XXX_III!B53&amp;", ","")&amp;IF((XXX_III!D54="DA")*(XXX_III!E54&lt;&gt;0),XXX_III!B54&amp;", ","")&amp;IF((XXX_III!D55="DA")*(XXX_III!E55&lt;&gt;0),XXX_III!B55&amp;", ","")&amp;IF((XXX_III!D56="DA")*(XXX_III!E56&lt;&gt;0),XXX_III!B56&amp;", ","")</f>
        <v xml:space="preserve">D10LLAL571, D10LLAL572, </v>
      </c>
      <c r="C86" s="351">
        <f>IF(XXX_III!F7&lt;&gt;0,XXX_III!F7*(SUMIFS(XXX_III!F12:F56,XXX_III!D12:D56,"=DA",XXX_III!E12:E56,"=1")+SUMIFS(XXX_III!G12:G56,XXX_III!D12:D56,"=DA",XXX_III!E12:E56,"=1")+SUMIFS(XXX_III!H12:H56,XXX_III!D12:D56,"=DA",XXX_III!E12:E56,"=1")+SUMIFS(XXX_III!I12:I56,XXX_III!D12:D56,"=DA",XXX_III!E12:E56,"=1")),14*(SUMIFS(XXX_III!F12:F56,XXX_III!D12:D56,"=DA",XXX_III!E12:E56,"=1")+SUMIFS(XXX_III!G12:G56,XXX_III!D12:D56,"=DA",XXX_III!E12:E56,"=1")+SUMIFS(XXX_III!H12:H56,XXX_III!D12:D56,"=DA",XXX_III!E12:E56,"=1")+SUMIFS(XXX_III!I12:I56,XXX_III!D12:D56,"=DA",XXX_III!E12:E56,"=1")))+IF(XXX_III!L7&lt;&gt;0,XXX_III!L7*(SUMIFS(XXX_III!L12:L56,XXX_III!D12:D56,"=DA",XXX_III!E12:E56,"=1")+SUMIFS(XXX_III!M12:M56,XXX_III!D12:D56,"=DA",XXX_III!E12:E56,"=1")+SUMIFS(XXX_III!N12:N56,XXX_III!D12:D56,"=DA",XXX_III!E12:E56,"=1")+SUMIFS(XXX_III!O12:O56,XXX_III!D12:D56,"=DA",XXX_III!E12:E56,"=1")),14*(SUMIFS(XXX_III!L12:L56,XXX_III!D12:D56,"=DA",XXX_III!E12:E56,"=1")+SUMIFS(XXX_III!M12:M56,XXX_III!D12:D56,"=DA",XXX_III!E12:E56,"=1")+SUMIFS(XXX_III!N12:N56,XXX_III!D12:D56,"=DA",XXX_III!E12:E56,"=1")+SUMIFS(XXX_III!O12:O56,XXX_III!D12:D56,"=DA",XXX_III!E12:E56,"=1")))</f>
        <v>28</v>
      </c>
      <c r="D86" s="201"/>
      <c r="E86" s="218"/>
      <c r="F86" s="219"/>
      <c r="G86" s="184"/>
      <c r="H86" s="185"/>
    </row>
    <row r="87" spans="1:9" ht="15.75" thickBot="1">
      <c r="A87" s="190" t="s">
        <v>50</v>
      </c>
      <c r="B87" s="283" t="str">
        <f>IF((XXX_III!D12="DF")*(XXX_III!E12&lt;&gt;0),XXX_III!B12&amp;", ","")&amp;IF((XXX_III!D13="DF")*(XXX_III!E13&lt;&gt;0),XXX_III!B13&amp;", ","")&amp;IF((XXX_III!D14="DF")*(XXX_III!E14&lt;&gt;0),XXX_III!B14&amp;", ","")&amp;IF((XXX_III!D15="DF")*(XXX_III!E15&lt;&gt;0),XXX_III!B15&amp;", ","")&amp;IF((XXX_III!D16="DF")*(XXX_III!E16&lt;&gt;0),XXX_III!B16&amp;", ","")&amp;IF((XXX_III!D17="DF")*(XXX_III!E17&lt;&gt;0),XXX_III!B17&amp;", ","")&amp;IF((XXX_III!D18="DF")*(XXX_III!E18&lt;&gt;0),XXX_III!B18&amp;", ","")&amp;IF((XXX_III!D19="DF")*(XXX_III!E19&lt;&gt;0),XXX_III!B19&amp;", ","")&amp;IF((XXX_III!D20="DF")*(XXX_III!E20&lt;&gt;0),XXX_III!B20&amp;", ","")&amp;IF((XXX_III!D21="DF")*(XXX_III!E21&lt;&gt;0),XXX_III!B21&amp;", ","")&amp;IF((XXX_III!D22="DF")*(XXX_III!E22&lt;&gt;0),XXX_III!B22&amp;", ","")&amp;IF((XXX_III!D23="DF")*(XXX_III!E23&lt;&gt;0),XXX_III!B23&amp;", ","")&amp;IF((XXX_III!D32="DF")*(XXX_III!E32&lt;&gt;0),XXX_III!B32&amp;", ","")&amp;IF((XXX_III!D33="DF")*(XXX_III!E33&lt;&gt;0),XXX_III!B33&amp;", ","")&amp;IF((XXX_III!D34="DF")*(XXX_III!E34&lt;&gt;0),XXX_III!B34&amp;", ","")&amp;IF((XXX_III!D35="DF")*(XXX_III!E35&lt;&gt;0),XXX_III!B35&amp;", ","")&amp;IF((XXX_III!D36="DF")*(XXX_III!E36&lt;&gt;0),XXX_III!B36&amp;", ","")&amp;IF((XXX_III!D37="DF")*(XXX_III!E37&lt;&gt;0),XXX_III!B37&amp;", ","")&amp;IF((XXX_III!D38="DF")*(XXX_III!E38&lt;&gt;0),XXX_III!B38&amp;", ","")&amp;IF((XXX_III!D39="DF")*(XXX_III!E39&lt;&gt;0),XXX_III!B39&amp;", ","")&amp;IF((XXX_III!D40="DF")*(XXX_III!E40&lt;&gt;0),XXX_III!B40&amp;", ","")&amp;IF((XXX_III!D41="DF")*(XXX_III!E41&lt;&gt;0),XXX_III!B41&amp;", ","")&amp;IF((XXX_III!D42="DF")*(XXX_III!E42&lt;&gt;0),XXX_III!B42&amp;", ","")&amp;IF((XXX_III!D43="DF")*(XXX_III!E43&lt;&gt;0),XXX_III!B43&amp;", ","")&amp;IF((XXX_III!D44="DF")*(XXX_III!E44&lt;&gt;0),XXX_III!B44&amp;", ","")&amp;IF((XXX_III!D45="DF")*(XXX_III!E45&lt;&gt;0),XXX_III!B45&amp;", ","")&amp;IF((XXX_III!D46="DF")*(XXX_III!E46&lt;&gt;0),XXX_III!B46&amp;", ","")&amp;IF((XXX_III!D47="DF")*(XXX_III!E47&lt;&gt;0),XXX_III!B47&amp;", ","")&amp;IF((XXX_III!D48="DF")*(XXX_III!E48&lt;&gt;0),XXX_III!B48&amp;", ","")&amp;IF((XXX_III!D49="DF")*(XXX_III!E49&lt;&gt;0),XXX_III!B49&amp;", ","")&amp;IF((XXX_III!D50="DF")*(XXX_III!E50&lt;&gt;0),XXX_III!B50&amp;", ","")&amp;IF((XXX_III!D51="DF")*(XXX_III!E51&lt;&gt;0),XXX_III!B51&amp;", ","")&amp;IF((XXX_III!D52="DF")*(XXX_III!E52&lt;&gt;0),XXX_III!B52&amp;", ","")&amp;IF((XXX_III!D53="DF")*(XXX_III!E53&lt;&gt;0),XXX_III!B53&amp;", ","")&amp;IF((XXX_III!D54="DF")*(XXX_III!E54&lt;&gt;0),XXX_III!B54&amp;", ","")&amp;IF((XXX_III!D55="DF")*(XXX_III!E55&lt;&gt;0),XXX_III!B55&amp;", ","")&amp;IF((XXX_III!D56="DF")*(XXX_III!E56&lt;&gt;0),XXX_III!B56&amp;", ","")</f>
        <v xml:space="preserve">D10LLAL575, D10LLAL576, D10LLAL577, D10LLAL578, </v>
      </c>
      <c r="C87" s="294">
        <f>IF(XXX_III!F7&lt;&gt;0,XXX_III!F7*(SUMIFS(XXX_III!F12:F56,XXX_III!D12:D56,"=DF",XXX_III!E12:E56,"&gt;=0")+SUMIFS(XXX_III!G12:G56,XXX_III!D12:D56,"=DF",XXX_III!E12:E56,"&gt;=0")+SUMIFS(XXX_III!H12:H56,XXX_III!D12:D56,"=DF",XXX_III!E12:E56,"&gt;=0")+SUMIFS(XXX_III!I12:I56,XXX_III!D12:D56,"=DF",XXX_III!E12:E56,"&gt;=0")),14*(SUMIFS(XXX_III!F12:F56,XXX_III!D12:D56,"=DF",XXX_III!E12:E56,"&gt;=0")+SUMIFS(XXX_III!G12:G56,XXX_III!D12:D56,"=DF",XXX_III!E12:E56,"&gt;=0")+SUMIFS(XXX_III!H12:H56,XXX_III!D12:D56,"=DF",XXX_III!E12:E56,"&gt;=0")+SUMIFS(XXX_III!I12:I56,XXX_III!D12:D56,"=DF",XXX_III!E12:E56,"&gt;=0")))+IF(XXX_III!L7&lt;&gt;0,XXX_III!L7*(SUMIFS(XXX_III!L12:L56,XXX_III!D12:D56,"=DF",XXX_III!E12:E56,"&gt;=0")+SUMIFS(XXX_III!M12:M56,XXX_III!D12:D56,"=DF",XXX_III!E12:E56,"&gt;=0")+SUMIFS(XXX_III!N12:N56,XXX_III!D12:D56,"=DF",XXX_III!E12:E56,"&gt;=0")+SUMIFS(XXX_III!O12:O56,XXX_III!D12:D56,"=DF",XXX_III!E12:E56,"&gt;=0")),14*(SUMIFS(XXX_III!L12:L56,XXX_III!D12:D56,"=DF",XXX_III!E12:E56,"&gt;=0")+SUMIFS(XXX_III!M12:M56,XXX_III!D12:D56,"=DF",XXX_III!E12:E56,"&gt;=0")+SUMIFS(XXX_III!N12:N56,XXX_III!D12:D56,"=DF",XXX_III!E12:E56,"&gt;=0")+SUMIFS(XXX_III!O12:O56,XXX_III!D12:D56,"=DF",XXX_III!E12:E56,"&gt;=0")))</f>
        <v>168</v>
      </c>
      <c r="D87" s="224"/>
      <c r="E87" s="221"/>
      <c r="F87" s="222"/>
      <c r="G87" s="225"/>
      <c r="H87" s="226"/>
    </row>
    <row r="89" spans="1:9">
      <c r="C89" s="286">
        <f>SUM(C85:C86)</f>
        <v>532</v>
      </c>
    </row>
    <row r="90" spans="1:9" ht="18.75">
      <c r="B90" s="319" t="s">
        <v>27</v>
      </c>
    </row>
    <row r="91" spans="1:9" ht="30">
      <c r="D91" s="168"/>
      <c r="E91" s="168"/>
      <c r="F91" s="210" t="s">
        <v>23</v>
      </c>
      <c r="G91" s="211"/>
      <c r="H91" s="212"/>
    </row>
    <row r="92" spans="1:9">
      <c r="A92" s="171" t="s">
        <v>56</v>
      </c>
      <c r="D92" s="172"/>
      <c r="E92" s="172"/>
      <c r="F92" s="172"/>
      <c r="G92" s="168"/>
      <c r="H92" s="168"/>
    </row>
    <row r="93" spans="1:9" ht="15.75" thickBot="1">
      <c r="D93" s="172"/>
      <c r="E93" s="172"/>
      <c r="F93" s="172"/>
      <c r="G93" s="172"/>
      <c r="H93" s="172"/>
    </row>
    <row r="94" spans="1:9" ht="15.75" thickBot="1">
      <c r="A94" s="174" t="s">
        <v>18</v>
      </c>
      <c r="B94" s="280" t="s">
        <v>17</v>
      </c>
      <c r="C94" s="287" t="s">
        <v>20</v>
      </c>
      <c r="D94" s="174" t="s">
        <v>16</v>
      </c>
      <c r="E94" s="618" t="s">
        <v>22</v>
      </c>
      <c r="F94" s="619"/>
      <c r="G94" s="620" t="s">
        <v>21</v>
      </c>
      <c r="H94" s="621"/>
    </row>
    <row r="95" spans="1:9">
      <c r="A95" s="177" t="s">
        <v>46</v>
      </c>
      <c r="B95" s="281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50">
        <f>IF(XXX_IV!F7&lt;&gt;0,XXX_IV!F7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,14*(SUMIFS(XXX_IV!F12:F48,XXX_IV!C12:C48,"=DF",XXX_IV!E12:E48,"=1",XXX_IV!D12:D48,"&lt;&gt;DF")+SUMIFS(XXX_IV!G12:G48,XXX_IV!C12:C48,"=DF",XXX_IV!E12:E48,"=1",XXX_IV!D12:D48,"&lt;&gt;DF")+SUMIFS(XXX_IV!H12:H48,XXX_IV!C12:C48,"=DF",XXX_IV!E12:E48,"=1",XXX_IV!D12:D48,"&lt;&gt;DF")+SUMIFS(XXX_IV!I12:I48,XXX_IV!C12:C48,"=DF",XXX_IV!E12:E48,"=1",XXX_IV!D12:D48,"&lt;&gt;DF")))+IF(XXX_IV!L7&lt;&gt;0,XXX_IV!L7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,14*(SUMIFS(XXX_IV!L12:L48,XXX_IV!C12:C48,"=DF",XXX_IV!E12:E48,"=1",XXX_IV!D12:D48,"&lt;&gt;DF")+SUMIFS(XXX_IV!M12:M48,XXX_IV!C12:C48,"=DF",XXX_IV!E12:E48,"=1",XXX_IV!D12:D48,"&lt;&gt;DF")+SUMIFS(XXX_IV!N12:N48,XXX_IV!C12:C48,"=DF",XXX_IV!E12:E48,"=1",XXX_IV!D12:D48,"&lt;&gt;DF")+SUMIFS(XXX_IV!O12:O48,XXX_IV!C12:C48,"=DF",XXX_IV!E12:E48,"=1",XXX_IV!D12:D48,"&lt;&gt;DF")))+IF(XXX_IV!F7&lt;&gt;0,XXX_IV!F7*(SUMIFS(XXX_IV!I12:I48,XXX_IV!C12:C48,"=DF",XXX_IV!E12:E48,"=2",XXX_IV!D12:D48,"=DO")),14*(SUMIFS(XXX_IV!I12:I48,XXX_IV!C12:C48,"=DF",XXX_IV!E12:E48,"=2",XXX_IV!D12:D48,"=DO")))+IF(XXX_IV!L7&lt;&gt;0,XXX_IV!L7*(SUMIFS(XXX_IV!O12:O48,XXX_IV!C12:C48,"=DF",XXX_IV!E12:E48,"=2",XXX_IV!D12:D48,"=DO")),14*(SUMIFS(XXX_IV!O12:O48,XXX_IV!C12:C48,"=DF",XXX_IV!E12:E48,"=2",XXX_IV!D12:D48,"=DO")))</f>
        <v>0</v>
      </c>
      <c r="D95" s="213"/>
      <c r="E95" s="214"/>
      <c r="F95" s="215"/>
      <c r="G95" s="179"/>
      <c r="H95" s="180"/>
      <c r="I95" s="216"/>
    </row>
    <row r="96" spans="1:9">
      <c r="A96" s="182" t="s">
        <v>47</v>
      </c>
      <c r="B96" s="282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52">
        <f>IF(XXX_IV!F7&lt;&gt;0,XXX_IV!F7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,14*(SUMIFS(XXX_IV!F12:F48,XXX_IV!C12:C48,"=DD",XXX_IV!E12:E48,"=1",XXX_IV!D12:D48,"&lt;&gt;DF")+SUMIFS(XXX_IV!G12:G48,XXX_IV!C12:C48,"=DD",XXX_IV!E12:E48,"=1",XXX_IV!D12:D48,"&lt;&gt;DF")+SUMIFS(XXX_IV!H12:H48,XXX_IV!C12:C48,"=DD",XXX_IV!E12:E48,"=1",XXX_IV!D12:D48,"&lt;&gt;DF")+SUMIFS(XXX_IV!I12:I48,XXX_IV!C12:C48,"=DD",XXX_IV!E12:E48,"=1",XXX_IV!D12:D48,"&lt;&gt;DF")))+IF(XXX_IV!L7&lt;&gt;0,XXX_IV!L7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,14*(SUMIFS(XXX_IV!L12:L48,XXX_IV!C12:C48,"=DD",XXX_IV!E12:E48,"=1",XXX_IV!D12:D48,"&lt;&gt;DF")+SUMIFS(XXX_IV!M12:M48,XXX_IV!C12:C48,"=DD",XXX_IV!E12:E48,"=1",XXX_IV!D12:D48,"&lt;&gt;DF")+SUMIFS(XXX_IV!N12:N48,XXX_IV!C12:C48,"=DD",XXX_IV!E12:E48,"=1",XXX_IV!D12:D48,"&lt;&gt;DF")+SUMIFS(XXX_IV!O12:O48,XXX_IV!C12:C48,"=DD",XXX_IV!E12:E48,"=1",XXX_IV!D12:D48,"&lt;&gt;DF")))+IF(XXX_IV!F7&lt;&gt;0,XXX_IV!F7*(SUMIFS(XXX_IV!I12:I48,XXX_IV!C12:C48,"=DD",XXX_IV!E12:E48,"=2",XXX_IV!D12:D48,"=DO")),14*(SUMIFS(XXX_IV!I12:I48,XXX_IV!C12:C48,"=DD",XXX_IV!E12:E48,"=2",XXX_IV!D12:D48,"=DO")))+IF(XXX_IV!L7&lt;&gt;0,XXX_IV!L7*(SUMIFS(XXX_IV!O12:O48,XXX_IV!C12:C48,"=DD",XXX_IV!E12:E48,"=2",XXX_IV!D12:D48,"=DO")),14*(SUMIFS(XXX_IV!O12:O48,XXX_IV!C12:C48,"=DD",XXX_IV!E12:E48,"=2",XXX_IV!D12:D48,"=DO")))</f>
        <v>0</v>
      </c>
      <c r="D96" s="217"/>
      <c r="E96" s="218"/>
      <c r="F96" s="219"/>
      <c r="G96" s="184"/>
      <c r="H96" s="185"/>
      <c r="I96" s="216"/>
    </row>
    <row r="97" spans="1:9">
      <c r="A97" s="182" t="s">
        <v>48</v>
      </c>
      <c r="B97" s="282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52">
        <f>IF(XXX_IV!F7&lt;&gt;0,XXX_IV!F7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,14*(SUMIFS(XXX_IV!F12:F48,XXX_IV!C12:C48,"=DS",XXX_IV!E12:E48,"=1",XXX_IV!D12:D48,"&lt;&gt;DF")+SUMIFS(XXX_IV!G12:G48,XXX_IV!C12:C48,"=DS",XXX_IV!E12:E48,"=1",XXX_IV!D12:D48,"&lt;&gt;DF")+SUMIFS(XXX_IV!H12:H48,XXX_IV!C12:C48,"=DS",XXX_IV!E12:E48,"=1",XXX_IV!D12:D48,"&lt;&gt;DF")+SUMIFS(XXX_IV!I12:I48,XXX_IV!C12:C48,"=DS",XXX_IV!E12:E48,"=1",XXX_IV!D12:D48,"&lt;&gt;DF")))+IF(XXX_IV!L7&lt;&gt;0,XXX_IV!L7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,14*(SUMIFS(XXX_IV!L12:L48,XXX_IV!C12:C48,"=DS",XXX_IV!E12:E48,"=1",XXX_IV!D12:D48,"&lt;&gt;DF")+SUMIFS(XXX_IV!M12:M48,XXX_IV!C12:C48,"=DS",XXX_IV!E12:E48,"=1",XXX_IV!D12:D48,"&lt;&gt;DF")+SUMIFS(XXX_IV!N12:N48,XXX_IV!C12:C48,"=DS",XXX_IV!E12:E48,"=1",XXX_IV!D12:D48,"&lt;&gt;DF")+SUMIFS(XXX_IV!O12:O48,XXX_IV!C12:C48,"=DS",XXX_IV!E12:E48,"=1",XXX_IV!D12:D48,"&lt;&gt;DF")))+IF(XXX_IV!F7&lt;&gt;0,XXX_IV!F7*(SUMIFS(XXX_IV!I12:I48,XXX_IV!C12:C48,"=DS",XXX_IV!E12:E48,"=2",XXX_IV!D12:D48,"=DO")),14*(SUMIFS(XXX_IV!I12:I48,XXX_IV!C12:C48,"=DS",XXX_IV!E12:E48,"=2",XXX_IV!D12:D48,"=DO")))+IF(XXX_IV!L7&lt;&gt;0,XXX_IV!L7*(SUMIFS(XXX_IV!O12:O48,XXX_IV!C12:C48,"=DS",XXX_IV!E12:E48,"=2",XXX_IV!D12:D48,"=DO")),14*(SUMIFS(XXX_IV!O12:O48,XXX_IV!C12:C48,"=DS",XXX_IV!E12:E48,"=2",XXX_IV!D12:D48,"=DO")))</f>
        <v>0</v>
      </c>
      <c r="D97" s="217"/>
      <c r="E97" s="218"/>
      <c r="F97" s="219"/>
      <c r="G97" s="184"/>
      <c r="H97" s="185"/>
      <c r="I97" s="216"/>
    </row>
    <row r="98" spans="1:9" ht="15.75" thickBot="1">
      <c r="A98" s="190" t="s">
        <v>49</v>
      </c>
      <c r="B98" s="283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53">
        <f>IF(XXX_IV!F7&lt;&gt;0,XXX_IV!F7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,14*(SUMIFS(XXX_IV!F12:F48,XXX_IV!C12:C48,"=DC",XXX_IV!E12:E48,"=1",XXX_IV!D12:D48,"&lt;&gt;DF")+SUMIFS(XXX_IV!G12:G48,XXX_IV!C12:C48,"=DC",XXX_IV!E12:E48,"=1",XXX_IV!D12:D48,"&lt;&gt;DF")+SUMIFS(XXX_IV!H12:H48,XXX_IV!C12:C48,"=DC",XXX_IV!E12:E48,"=1",XXX_IV!D12:D48,"&lt;&gt;DF")+SUMIFS(XXX_IV!I12:I48,XXX_IV!C12:C48,"=DC",XXX_IV!E12:E48,"=1",XXX_IV!D12:D48,"&lt;&gt;DF")))+IF(XXX_IV!L7&lt;&gt;0,XXX_IV!L7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,14*(SUMIFS(XXX_IV!L12:L48,XXX_IV!C12:C48,"=DC",XXX_IV!E12:E48,"=1",XXX_IV!D12:D48,"&lt;&gt;DF")+SUMIFS(XXX_IV!M12:M48,XXX_IV!C12:C48,"=DC",XXX_IV!E12:E48,"=1",XXX_IV!D12:D48,"&lt;&gt;DF")+SUMIFS(XXX_IV!N12:N48,XXX_IV!C12:C48,"=DC",XXX_IV!E12:E48,"=1",XXX_IV!D12:D48,"&lt;&gt;DF")+SUMIFS(XXX_IV!O12:O48,XXX_IV!C12:C48,"=DC",XXX_IV!E12:E48,"=1",XXX_IV!D12:D48,"&lt;&gt;DF")))+IF(XXX_IV!F7&lt;&gt;0,XXX_IV!F7*(SUMIFS(XXX_IV!I12:I48,XXX_IV!C12:C48,"=DC",XXX_IV!E12:E48,"=2",XXX_IV!D12:D48,"=DO")),14*(SUMIFS(XXX_IV!I12:I48,XXX_IV!C12:C48,"=DC",XXX_IV!E12:E48,"=2",XXX_IV!D12:D48,"=DO")))+IF(XXX_IV!L7&lt;&gt;0,XXX_IV!L7*(SUMIFS(XXX_IV!O12:O48,XXX_IV!C12:C48,"=DC",XXX_IV!E12:E48,"=2",XXX_IV!D12:D48,"=DO")),14*(SUMIFS(XXX_IV!O12:O48,XXX_IV!C12:C48,"=DC",XXX_IV!E12:E48,"=2",XXX_IV!D12:D48,"=DO")))</f>
        <v>0</v>
      </c>
      <c r="D98" s="220"/>
      <c r="E98" s="221"/>
      <c r="F98" s="222"/>
      <c r="G98" s="191"/>
      <c r="H98" s="192"/>
      <c r="I98" s="216"/>
    </row>
    <row r="99" spans="1:9" ht="15.75" hidden="1" thickBot="1">
      <c r="A99" s="295"/>
      <c r="B99" s="283"/>
      <c r="C99" s="318"/>
      <c r="D99" s="220"/>
      <c r="E99" s="221"/>
      <c r="F99" s="222"/>
      <c r="G99" s="225"/>
      <c r="H99" s="226"/>
      <c r="I99" s="216"/>
    </row>
    <row r="100" spans="1:9">
      <c r="C100" s="286">
        <f>SUM(C95:C99)</f>
        <v>0</v>
      </c>
      <c r="I100" s="216"/>
    </row>
    <row r="101" spans="1:9" ht="15.75" thickBot="1">
      <c r="A101" s="171" t="s">
        <v>53</v>
      </c>
      <c r="D101" s="172"/>
      <c r="E101" s="172"/>
      <c r="F101" s="172"/>
      <c r="G101" s="172"/>
      <c r="H101" s="172"/>
      <c r="I101" s="216"/>
    </row>
    <row r="102" spans="1:9" ht="15.75" thickBot="1">
      <c r="A102" s="174" t="s">
        <v>18</v>
      </c>
      <c r="B102" s="280" t="s">
        <v>17</v>
      </c>
      <c r="C102" s="287" t="s">
        <v>20</v>
      </c>
      <c r="D102" s="174" t="s">
        <v>16</v>
      </c>
      <c r="E102" s="618" t="s">
        <v>22</v>
      </c>
      <c r="F102" s="619"/>
      <c r="G102" s="620" t="s">
        <v>21</v>
      </c>
      <c r="H102" s="621"/>
      <c r="I102" s="223"/>
    </row>
    <row r="103" spans="1:9">
      <c r="A103" s="177" t="s">
        <v>51</v>
      </c>
      <c r="B103" s="281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3" s="293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3" s="213"/>
      <c r="E103" s="214"/>
      <c r="F103" s="215"/>
      <c r="G103" s="179"/>
      <c r="H103" s="180"/>
      <c r="I103" s="216"/>
    </row>
    <row r="104" spans="1:9">
      <c r="A104" s="182" t="s">
        <v>52</v>
      </c>
      <c r="B104" s="282" t="str">
        <f>IF((XXX_IV!D12="DA")*(XXX_IV!E12&lt;&gt;0),XXX_IV!B12&amp;", ","")&amp;IF((XXX_IV!D13="DA")*(XXX_IV!E13&lt;&gt;0),XXX_IV!B13&amp;", ","")&amp;IF((XXX_IV!D14="DA")*(XXX_IV!E14&lt;&gt;0),XXX_IV!B14&amp;", ","")&amp;IF((XXX_IV!D15="DA")*(XXX_IV!E15&lt;&gt;0),XXX_IV!B15&amp;", ","")&amp;IF((XXX_IV!D16="DA")*(XXX_IV!E16&lt;&gt;0),XXX_IV!B16&amp;", ","")&amp;IF((XXX_IV!D17="DA")*(XXX_IV!E17&lt;&gt;0),XXX_IV!B17&amp;", ","")&amp;IF((XXX_IV!D18="DA")*(XXX_IV!E18&lt;&gt;0),XXX_IV!B18&amp;", ","")&amp;IF((XXX_IV!D19="DA")*(XXX_IV!E19&lt;&gt;0),XXX_IV!B19&amp;", ","")&amp;IF((XXX_IV!D20="DA")*(XXX_IV!E20&lt;&gt;0),XXX_IV!B20&amp;", ","")&amp;IF((XXX_IV!D21="DA")*(XXX_IV!E21&lt;&gt;0),XXX_IV!B21&amp;", ","")&amp;IF((XXX_IV!D22="DA")*(XXX_IV!E22&lt;&gt;0),XXX_IV!B22&amp;", ","")&amp;IF((XXX_IV!D23="DA")*(XXX_IV!E23&lt;&gt;0),XXX_IV!B23&amp;", ","")&amp;IF((XXX_IV!D24="DA")*(XXX_IV!E24&lt;&gt;0),XXX_IV!B24&amp;", ","")&amp;IF((XXX_IV!D25="DA")*(XXX_IV!E25&lt;&gt;0),XXX_IV!B25&amp;", ","")&amp;IF((XXX_IV!D26="DA")*(XXX_IV!E26&lt;&gt;0),XXX_IV!B26&amp;", ","")&amp;IF((XXX_IV!D27="DA")*(XXX_IV!E27&lt;&gt;0),XXX_IV!B27&amp;", ","")&amp;IF((XXX_IV!D28="DA")*(XXX_IV!E28&lt;&gt;0),XXX_IV!B28&amp;", ","")&amp;IF((XXX_IV!D29="DA")*(XXX_IV!E29&lt;&gt;0),XXX_IV!B29&amp;", ","")&amp;IF((XXX_IV!D30="DA")*(XXX_IV!E30&lt;&gt;0),XXX_IV!B30&amp;", ","")&amp;IF((XXX_IV!D31="DA")*(XXX_IV!E31&lt;&gt;0),XXX_IV!B31&amp;", ","")&amp;IF((XXX_IV!D32="DA")*(XXX_IV!E32&lt;&gt;0),XXX_IV!B32&amp;", ","")&amp;IF((XXX_IV!D33="DA")*(XXX_IV!E33&lt;&gt;0),XXX_IV!B33&amp;", ","")&amp;IF((XXX_IV!D34="DA")*(XXX_IV!E34&lt;&gt;0),XXX_IV!B34&amp;", ","")&amp;IF((XXX_IV!D35="DA")*(XXX_IV!E35&lt;&gt;0),XXX_IV!B35&amp;", ","")&amp;IF((XXX_IV!D36="DA")*(XXX_IV!E36&lt;&gt;0),XXX_IV!B36&amp;", ","")&amp;IF((XXX_IV!D37="DA")*(XXX_IV!E37&lt;&gt;0),XXX_IV!B37&amp;", ","")&amp;IF((XXX_IV!D38="DA")*(XXX_IV!E38&lt;&gt;0),XXX_IV!B38&amp;", ","")&amp;IF((XXX_IV!D39="DA")*(XXX_IV!E39&lt;&gt;0),XXX_IV!B39&amp;", ","")&amp;IF((XXX_IV!D40="DA")*(XXX_IV!E40&lt;&gt;0),XXX_IV!B40&amp;", ","")&amp;IF((XXX_IV!D41="DA")*(XXX_IV!E41&lt;&gt;0),XXX_IV!B41&amp;", ","")&amp;IF((XXX_IV!D42="DA")*(XXX_IV!E42&lt;&gt;0),XXX_IV!B42&amp;", ","")&amp;IF((XXX_IV!D43="DA")*(XXX_IV!E43&lt;&gt;0),XXX_IV!B43&amp;", ","")&amp;IF((XXX_IV!D44="DA")*(XXX_IV!E44&lt;&gt;0),XXX_IV!B44&amp;", ","")&amp;IF((XXX_IV!D45="DA")*(XXX_IV!E45&lt;&gt;0),XXX_IV!B45&amp;", ","")&amp;IF((XXX_IV!D46="DA")*(XXX_IV!E46&lt;&gt;0),XXX_IV!B46&amp;", ","")&amp;IF((XXX_IV!D47="DA")*(XXX_IV!E47&lt;&gt;0),XXX_IV!B47&amp;", ","")&amp;IF((XXX_IV!D48="DA")*(XXX_IV!E48&lt;&gt;0),XXX_IV!B48&amp;", ","")</f>
        <v/>
      </c>
      <c r="C104" s="351">
        <f>IF(XXX_IV!F7&lt;&gt;0,XXX_IV!F7*(SUMIFS(XXX_IV!F12:F48,XXX_IV!D12:D48,"=DA",XXX_IV!E12:E48,"=1")+SUMIFS(XXX_IV!G12:G48,XXX_IV!D12:D48,"=DA",XXX_IV!E12:E48,"=1")+SUMIFS(XXX_IV!H12:H48,XXX_IV!D12:D48,"=DA",XXX_IV!E12:E48,"=1")+SUMIFS(XXX_IV!I12:I48,XXX_IV!D12:D48,"=DA",XXX_IV!E12:E48,"=1")),14*(SUMIFS(XXX_IV!F12:F48,XXX_IV!D12:D48,"=DA",XXX_IV!E12:E48,"=1")+SUMIFS(XXX_IV!G12:G48,XXX_IV!D12:D48,"=DA",XXX_IV!E12:E48,"=1")+SUMIFS(XXX_IV!H12:H48,XXX_IV!D12:D48,"=DA",XXX_IV!E12:E48,"=1")+SUMIFS(XXX_IV!I12:I48,XXX_IV!D12:D48,"=DA",XXX_IV!E12:E48,"=1")))+IF(XXX_IV!L7&lt;&gt;0,XXX_IV!L7*(SUMIFS(XXX_IV!L12:L48,XXX_IV!D12:D48,"=DA",XXX_IV!E12:E48,"=1")+SUMIFS(XXX_IV!M12:M48,XXX_IV!D12:D48,"=DA",XXX_IV!E12:E48,"=1")+SUMIFS(XXX_IV!N12:N48,XXX_IV!D12:D48,"=DA",XXX_IV!E12:E48,"=1")+SUMIFS(XXX_IV!O12:O48,XXX_IV!D12:D48,"=DA",XXX_IV!E12:E48,"=1")),14*(SUMIFS(XXX_IV!L12:L48,XXX_IV!D12:D48,"=DA",XXX_IV!E12:E48,"=1")+SUMIFS(XXX_IV!M12:M48,XXX_IV!D12:D48,"=DA",XXX_IV!E12:E48,"=1")+SUMIFS(XXX_IV!N12:N48,XXX_IV!D12:D48,"=DA",XXX_IV!E12:E48,"=1")+SUMIFS(XXX_IV!O12:O48,XXX_IV!D12:D48,"=DA",XXX_IV!E12:E48,"=1")))</f>
        <v>0</v>
      </c>
      <c r="D104" s="201"/>
      <c r="E104" s="218"/>
      <c r="F104" s="219"/>
      <c r="G104" s="184"/>
      <c r="H104" s="185"/>
      <c r="I104" s="216"/>
    </row>
    <row r="105" spans="1:9" ht="34.5" customHeight="1" thickBot="1">
      <c r="A105" s="190" t="s">
        <v>50</v>
      </c>
      <c r="B105" s="283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294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4"/>
      <c r="E105" s="221"/>
      <c r="F105" s="222"/>
      <c r="G105" s="225"/>
      <c r="H105" s="226"/>
      <c r="I105" s="216"/>
    </row>
    <row r="107" spans="1:9">
      <c r="C107" s="286">
        <f>SUM(C103:C104)</f>
        <v>0</v>
      </c>
    </row>
  </sheetData>
  <mergeCells count="20">
    <mergeCell ref="E94:F94"/>
    <mergeCell ref="G94:H94"/>
    <mergeCell ref="E102:F102"/>
    <mergeCell ref="G102:H102"/>
    <mergeCell ref="E76:F76"/>
    <mergeCell ref="G76:H76"/>
    <mergeCell ref="E84:F84"/>
    <mergeCell ref="G84:H84"/>
    <mergeCell ref="E66:F66"/>
    <mergeCell ref="G66:H66"/>
    <mergeCell ref="E40:F40"/>
    <mergeCell ref="G40:H40"/>
    <mergeCell ref="E48:F48"/>
    <mergeCell ref="G48:H48"/>
    <mergeCell ref="E5:F5"/>
    <mergeCell ref="G5:H5"/>
    <mergeCell ref="E15:F15"/>
    <mergeCell ref="G15:H15"/>
    <mergeCell ref="E58:F58"/>
    <mergeCell ref="G58:H58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XXX_I</vt:lpstr>
      <vt:lpstr>XXX_II</vt:lpstr>
      <vt:lpstr>XXX_III</vt:lpstr>
      <vt:lpstr>XXX_IV</vt:lpstr>
      <vt:lpstr>XXX_REC</vt:lpstr>
      <vt:lpstr>XXX_I!Print_Area</vt:lpstr>
      <vt:lpstr>XXX_II!Print_Area</vt:lpstr>
      <vt:lpstr>XXX_III!Print_Area</vt:lpstr>
      <vt:lpstr>XXX_IV!Print_Area</vt:lpstr>
      <vt:lpstr>XXX_REC!Print_Area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Florentina</cp:lastModifiedBy>
  <cp:lastPrinted>2018-06-14T08:04:13Z</cp:lastPrinted>
  <dcterms:created xsi:type="dcterms:W3CDTF">2012-05-16T14:40:02Z</dcterms:created>
  <dcterms:modified xsi:type="dcterms:W3CDTF">2018-10-18T11:56:09Z</dcterms:modified>
</cp:coreProperties>
</file>